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media/image1.jpeg" ContentType="image/jpeg"/>
  <Override PartName="/xl/drawings/drawing2.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Sauces" sheetId="1" r:id="rId4"/>
    <sheet name="Ranks" sheetId="2" r:id="rId5"/>
    <sheet name="Log Notes" sheetId="3" r:id="rId6"/>
  </sheets>
</workbook>
</file>

<file path=xl/sharedStrings.xml><?xml version="1.0" encoding="utf-8"?>
<sst xmlns="http://schemas.openxmlformats.org/spreadsheetml/2006/main" uniqueCount="308">
  <si>
    <t>Next Index</t>
  </si>
  <si>
    <r>
      <rPr>
        <sz val="8"/>
        <color indexed="12"/>
        <rFont val="ヒラギノ角ゴ StdN"/>
      </rPr>
      <t>ID</t>
    </r>
    <r>
      <rPr>
        <vertAlign val="superscript"/>
        <sz val="8"/>
        <color indexed="12"/>
        <rFont val="ヒラギノ角ゴ StdN"/>
      </rPr>
      <t xml:space="preserve"> a</t>
    </r>
  </si>
  <si>
    <t>Brand</t>
  </si>
  <si>
    <t>Sauce</t>
  </si>
  <si>
    <r>
      <rPr>
        <sz val="8"/>
        <color indexed="12"/>
        <rFont val="ヒラギノ角ゴ StdN"/>
      </rPr>
      <t>Own?</t>
    </r>
    <r>
      <rPr>
        <vertAlign val="superscript"/>
        <sz val="8"/>
        <color indexed="12"/>
        <rFont val="ヒラギノ角ゴ StdN"/>
      </rPr>
      <t xml:space="preserve"> (d)</t>
    </r>
  </si>
  <si>
    <r>
      <rPr>
        <sz val="8"/>
        <color indexed="12"/>
        <rFont val="ヒラギノ角ゴ StdN"/>
      </rPr>
      <t xml:space="preserve">SHU </t>
    </r>
    <r>
      <rPr>
        <vertAlign val="superscript"/>
        <sz val="8"/>
        <color indexed="12"/>
        <rFont val="ヒラギノ角ゴ StdN"/>
      </rPr>
      <t>(b)</t>
    </r>
  </si>
  <si>
    <t>Level</t>
  </si>
  <si>
    <r>
      <rPr>
        <sz val="8"/>
        <color indexed="12"/>
        <rFont val="ヒラギノ角ゴ StdN"/>
      </rPr>
      <t>My Rating</t>
    </r>
    <r>
      <rPr>
        <vertAlign val="superscript"/>
        <sz val="8"/>
        <color indexed="12"/>
        <rFont val="ヒラギノ角ゴ StdN"/>
      </rPr>
      <t xml:space="preserve"> (c)</t>
    </r>
  </si>
  <si>
    <t>Notes</t>
  </si>
  <si>
    <t>Barcode</t>
  </si>
  <si>
    <t>Link</t>
  </si>
  <si>
    <t>El Yucateco</t>
  </si>
  <si>
    <t>Chile Habeanero [Green]</t>
  </si>
  <si>
    <t>Fresh tasting</t>
  </si>
  <si>
    <r>
      <rPr>
        <u val="single"/>
        <sz val="10"/>
        <color indexed="8"/>
        <rFont val="Georgia"/>
      </rPr>
      <t>✔︎</t>
    </r>
  </si>
  <si>
    <t>Valentina</t>
  </si>
  <si>
    <t>Salsa Picante Extra Hot</t>
  </si>
  <si>
    <t>Vegetal flavor</t>
  </si>
  <si>
    <t>Bravado Spice Co</t>
  </si>
  <si>
    <t>Black Garlic Carolina Reaper</t>
  </si>
  <si>
    <t>Vinegary flavor</t>
  </si>
  <si>
    <t>Karma Sauce</t>
  </si>
  <si>
    <t>Funken Hot</t>
  </si>
  <si>
    <t>Sweeter somehow, smokey</t>
  </si>
  <si>
    <t>Serrano &amp; Basil</t>
  </si>
  <si>
    <t>Up front basil, great on pizza</t>
  </si>
  <si>
    <t>Ghost Pepper &amp; Blueberry</t>
  </si>
  <si>
    <t>More pepper than blueberry sweetness</t>
  </si>
  <si>
    <t>Horseshoe Brand</t>
  </si>
  <si>
    <t>Maple Cayenne (feat. Crown Maple)</t>
  </si>
  <si>
    <t>Medium</t>
  </si>
  <si>
    <t xml:space="preserve">Smokey, “beefy” flavour. </t>
  </si>
  <si>
    <t>Mango Fatalii</t>
  </si>
  <si>
    <t>Hot</t>
  </si>
  <si>
    <t>Loose, watery. Goes well with chikky nuggy.</t>
  </si>
  <si>
    <t>Pepplish Provisions</t>
  </si>
  <si>
    <t>Apple Cilantro Lime</t>
  </si>
  <si>
    <t>Very Hot</t>
  </si>
  <si>
    <t>Good heat, fresh tasting, good in verde sauces and tomatillo dishes.</t>
  </si>
  <si>
    <t>Outerbridge’s Original</t>
  </si>
  <si>
    <t>Devilishly Hot Sherry Peppers Sauce</t>
  </si>
  <si>
    <t>Straight vinegar, not really saucy, doesn’t mix well with a lot but tastes good on its own; original is 146SHUs, this one is listed as “12 times hotter.”</t>
  </si>
  <si>
    <t>Cholula</t>
  </si>
  <si>
    <t>Original Hot Sauce</t>
  </si>
  <si>
    <t>Pure vegetable flavour</t>
  </si>
  <si>
    <t>Figueroa Bros</t>
  </si>
  <si>
    <t>The Hottest Fuckin’ Sauce</t>
  </si>
  <si>
    <r>
      <rPr>
        <sz val="10"/>
        <color indexed="8"/>
        <rFont val="Georgia"/>
      </rPr>
      <t xml:space="preserve">Heat according to </t>
    </r>
    <r>
      <rPr>
        <u val="single"/>
        <sz val="10"/>
        <color indexed="8"/>
        <rFont val="Georgia"/>
      </rPr>
      <t>Scott Roberts</t>
    </r>
    <r>
      <rPr>
        <sz val="10"/>
        <color indexed="8"/>
        <rFont val="Georgia"/>
      </rPr>
      <t>.</t>
    </r>
  </si>
  <si>
    <t>N’awlins Cafe &amp; Spice Emporium</t>
  </si>
  <si>
    <t>Geaux Garlic Sauce</t>
  </si>
  <si>
    <t>Mild</t>
  </si>
  <si>
    <t>Watery, more of a marinade</t>
  </si>
  <si>
    <t>Torchbearer Sauces</t>
  </si>
  <si>
    <t>Smokey Horseradish Sace</t>
  </si>
  <si>
    <t>Great on any sandwich; chunky</t>
  </si>
  <si>
    <t>Cherry Bomb</t>
  </si>
  <si>
    <t>All-time favorite, sweet sandwich sauce</t>
  </si>
  <si>
    <t>Tango Chili Sauce</t>
  </si>
  <si>
    <t>Carrot-based, thick paste</t>
  </si>
  <si>
    <t>Bacchanal</t>
  </si>
  <si>
    <t>Pepper Sauce</t>
  </si>
  <si>
    <t>Carribean flavors, has tamarind, great on rice</t>
  </si>
  <si>
    <t>Fat Cat</t>
  </si>
  <si>
    <t>Purry-Purry Sauce</t>
  </si>
  <si>
    <t>Present heat and flavor, thick sauce.</t>
  </si>
  <si>
    <t>Cat in Heat</t>
  </si>
  <si>
    <t xml:space="preserve">Smokey and thick </t>
  </si>
  <si>
    <t>Original Louisiana</t>
  </si>
  <si>
    <t>Crystal Hot Sauce</t>
  </si>
  <si>
    <t>A good default mild flavor</t>
  </si>
  <si>
    <t>Huy Fong Foods</t>
  </si>
  <si>
    <t>Sriracha</t>
  </si>
  <si>
    <t>Once spicy, new recipe is sweet and mild</t>
  </si>
  <si>
    <t>Hot Sauce</t>
  </si>
  <si>
    <t xml:space="preserve">Not to be confused with Crystal, comes in more flavours </t>
  </si>
  <si>
    <t>Bee Local</t>
  </si>
  <si>
    <t>Hot Honey</t>
  </si>
  <si>
    <t>Strange flavor, cannot find anything to go with it</t>
  </si>
  <si>
    <t>Sweet Habanero</t>
  </si>
  <si>
    <t>Pineapple runs strong in this one</t>
  </si>
  <si>
    <t>Big Fat’s</t>
  </si>
  <si>
    <t>708 Optimus Primo</t>
  </si>
  <si>
    <t>Scoville rating seems related to pepper itself; flavored strongly of a pepper, allegedly citrus; Will use with Chinese food.</t>
  </si>
  <si>
    <t>Dawson’s</t>
  </si>
  <si>
    <t>Heatonist #1</t>
  </si>
  <si>
    <t>Strong black pepper taste</t>
  </si>
  <si>
    <t xml:space="preserve">Big Smoke Chipotle </t>
  </si>
  <si>
    <t>Smokey, perfect with mayo on a sandwich</t>
  </si>
  <si>
    <t>XXX Ghost Pepper Mash</t>
  </si>
  <si>
    <t>Extreme</t>
  </si>
  <si>
    <t>Straight non-vinegar pepper taste</t>
  </si>
  <si>
    <t>Heatonist</t>
  </si>
  <si>
    <t>Last Dab (Scorpion Version)</t>
  </si>
  <si>
    <t>Strong “typical hot sauce” acidity</t>
  </si>
  <si>
    <t>Mad Dog 357</t>
  </si>
  <si>
    <t>Tongue-swelling heat, consistent savoury flavour</t>
  </si>
  <si>
    <t>David’s</t>
  </si>
  <si>
    <t>Insanity</t>
  </si>
  <si>
    <t xml:space="preserve"> Quite hot, heat hits at the back of the tongue. Not quite flavorful, though it works well with Cajun cuisine.</t>
  </si>
  <si>
    <t>Truff</t>
  </si>
  <si>
    <t>Truff (Original)</t>
  </si>
  <si>
    <t>Strong aroma of black truffle, gentle cayenne back taste. Smooth, not versatile.</t>
  </si>
  <si>
    <t>Paqu Jaya</t>
  </si>
  <si>
    <t>Limo Chili Flakes</t>
  </si>
  <si>
    <t>Flakes! Definitely a fresh aroma. Heat is only noticed when cooked/grilled with other fats. Not noticed when sprinkled dry.</t>
  </si>
  <si>
    <t>Nando’s</t>
  </si>
  <si>
    <t>Peri Peri (Hot)</t>
  </si>
  <si>
    <t>Strong heat, overall not memorable. Okay.</t>
  </si>
  <si>
    <t>Heartbeat Hot Sauce Co</t>
  </si>
  <si>
    <t>Blueberry Habanero</t>
  </si>
  <si>
    <t>Bell pepper taste is strong, fruitiness is not detectable. Somehow, still good for potatoes or burgers!</t>
  </si>
  <si>
    <t>Cranberry Orange Clove</t>
  </si>
  <si>
    <t>Complex and fruity, clove aroma is strong. Definitely a meat hot sauce.</t>
  </si>
  <si>
    <t>Picamás</t>
  </si>
  <si>
    <t>Salsa Brava (Verde)</t>
  </si>
  <si>
    <t>Goes on thick, smells of pickles, tastes slightly sour. Some heat to know it’s there.</t>
  </si>
  <si>
    <t>McIlhenny</t>
  </si>
  <si>
    <t>Tabasco (Original)</t>
  </si>
  <si>
    <t>Classic, but quite vinegary.</t>
  </si>
  <si>
    <t>Tabasco (Family Reserve)</t>
  </si>
  <si>
    <t>Has attributes of original, though “broader” flavor. Same heat, though less sharp.</t>
  </si>
  <si>
    <t>Tabasco (Garlic Cayenne)</t>
  </si>
  <si>
    <t>Garlic flavor comes through slightly. Mild bump in heat.</t>
  </si>
  <si>
    <t>Tabasco (Scorpion)</t>
  </si>
  <si>
    <t>Super hot and slightly thicker than the original. Billed as “20x stronger than the original,” SHU formula reflects this.</t>
  </si>
  <si>
    <t>Palatable Pepper Products</t>
  </si>
  <si>
    <t>Maple Haze</t>
  </si>
  <si>
    <t>Wonderful maple and sweet heat flavor, can go well with anything. Heat of scorpion flavor significantly muffled by the sugars.</t>
  </si>
  <si>
    <t>Blueberry Haze</t>
  </si>
  <si>
    <t>Perhaps my all-time favourite sauce, it has a sweetness to it that doesn’t completely destroy the heat of the pepper.</t>
  </si>
  <si>
    <t>Mikey Tarts’ Thot Sauce</t>
  </si>
  <si>
    <t>Thot’banero XO</t>
  </si>
  <si>
    <t>Massive heat, chunky. Good for mixing.</t>
  </si>
  <si>
    <t>Poblan’ho Thot’te</t>
  </si>
  <si>
    <t>Somewhat salted in taste, strong clove</t>
  </si>
  <si>
    <t>Jalapeño Business</t>
  </si>
  <si>
    <t>Red jalapeño sweetness with strong garlic taste. Habanero kick. No vinegar.</t>
  </si>
  <si>
    <t>FlatIron Pepper Co</t>
  </si>
  <si>
    <t>Four Pepper Blend (Flakes)</t>
  </si>
  <si>
    <t>Super fresh taste for flakes.</t>
  </si>
  <si>
    <t>Burn After Eating</t>
  </si>
  <si>
    <t>(Heat level from Hot Ones show.)</t>
  </si>
  <si>
    <t>Los Calientes (Blue)</t>
  </si>
  <si>
    <t>Tastes like a freakin’ enchilada. Amazing.</t>
  </si>
  <si>
    <t>Butterfly Bakery of Vermont</t>
  </si>
  <si>
    <t>Maple Wood Smoked Onion</t>
  </si>
  <si>
    <t>Mild, sweet, great to pump up Chinese.</t>
  </si>
  <si>
    <t>The Last Dab XXX</t>
  </si>
  <si>
    <t>Good, fresh pepper taste, turmeric forward, not as hot as I thought.</t>
  </si>
  <si>
    <t>Truff (Hotter)</t>
  </si>
  <si>
    <t>Not much hotter than the original, still yummy</t>
  </si>
  <si>
    <t>TC’s</t>
  </si>
  <si>
    <t>No Frackin’ Way</t>
  </si>
  <si>
    <t xml:space="preserve">A decent ordinary sauce! Cayenne, serrano peppers, light vinegar… Not too hot at all! </t>
  </si>
  <si>
    <t>Tropical Pepper Co</t>
  </si>
  <si>
    <t>Scotch Bonnet Caribbean Pepper Sauce</t>
  </si>
  <si>
    <t>Purchased for $2.50 at Morton Williams during an NYC stay. Disappointingly mild.</t>
  </si>
  <si>
    <t>BYOB</t>
  </si>
  <si>
    <t>Santa’s Secret Sauce</t>
  </si>
  <si>
    <t>From 2020 advent calendar, Louisiana style, smokey and full bodied</t>
  </si>
  <si>
    <t>Zombie Apocalypse Sauce</t>
  </si>
  <si>
    <t>Bhut Jolokia primary ingredient, states orange as a contributing flavor.</t>
  </si>
  <si>
    <t>Los Calientes  (Red)</t>
  </si>
  <si>
    <t>Smoked habanero (rather than jalapeño), still promises to be a burrito in a bottle</t>
  </si>
  <si>
    <t>Mike’s Hot Honey</t>
  </si>
  <si>
    <t>Honey with heat, still tastes like honey!</t>
  </si>
  <si>
    <t>Herdez</t>
  </si>
  <si>
    <t>Taquiera Street Sauce Original Verde</t>
  </si>
  <si>
    <t>Tangy, poblano based. Unsure about contribution to a dish beyond that.</t>
  </si>
  <si>
    <t>Nugget Honey</t>
  </si>
  <si>
    <t>Floral tasting spicy honey. My favorite of what I tried so far in this genre. There’s heat, but I wouldn’t classify as “mild.”</t>
  </si>
  <si>
    <t>“The Classic” Garlic and Fresno Edition</t>
  </si>
  <si>
    <t>Garlic and fresno pepper flavors, a more “savory” sriracha.</t>
  </si>
  <si>
    <t>Sinai Gourmet Naked Foods</t>
  </si>
  <si>
    <t>Jalapeño Maple/Érable</t>
  </si>
  <si>
    <t>Sweet, basic jalapeño purée. No standout flavours, just not jalapeño-dominant. Versatile</t>
  </si>
  <si>
    <t>Blond Beard</t>
  </si>
  <si>
    <t>IPA Buffalo Sauce</t>
  </si>
  <si>
    <t>Strong beer aroma, delightfully surprising.</t>
  </si>
  <si>
    <t>Jamaican Choice</t>
  </si>
  <si>
    <t>Scorpion Pepper</t>
  </si>
  <si>
    <t>Citrus notes, surprisingly floral</t>
  </si>
  <si>
    <t>Carolina Reaper</t>
  </si>
  <si>
    <t>Lingering heat, sharp acidic taste, no fruity notes as suggested by label.</t>
  </si>
  <si>
    <t>Truff (White)</t>
  </si>
  <si>
    <t>Classic truffle flavor, not sure why it’s twice the cost, though.</t>
  </si>
  <si>
    <t>Community Hot Sauce</t>
  </si>
  <si>
    <t>The Baltimore (Habanero Ginger)</t>
  </si>
  <si>
    <t>Asian Reds (Flakes)</t>
  </si>
  <si>
    <t>Not getting too much distinct flavor, it needs something wet or oily to carry the heat. Disappointing.</t>
  </si>
  <si>
    <t>Smoke Show (Flakes)</t>
  </si>
  <si>
    <t>Massive up-front smokiness!</t>
  </si>
  <si>
    <t>Korean Ginger Hot Sauce</t>
  </si>
  <si>
    <t>Pairs well with sprouts, but may be perception/association which gives it kimchi vibes. Not too hot, but leaves a zing.</t>
  </si>
  <si>
    <t>Chicken &amp; Waffles</t>
  </si>
  <si>
    <t>Subtle sweetness, somewhat reminiscent of maple, but…</t>
  </si>
  <si>
    <t>Black Magic</t>
  </si>
  <si>
    <t>Some zing, not mouth burning. Good black-pepper taste, cayenne on the back.</t>
  </si>
  <si>
    <t>Holy Hell</t>
  </si>
  <si>
    <t>Spiciest of the four offered by the company with a pleasant butteriness, but not too spicy overall. Pleasant.</t>
  </si>
  <si>
    <t>Halesite Habanero</t>
  </si>
  <si>
    <t>Unstrained Hot Sauce</t>
  </si>
  <si>
    <t>Great mixer! Powerful heat, vegetable base which stays light. Runny sauce.</t>
  </si>
  <si>
    <t>Queen Majesty</t>
  </si>
  <si>
    <t>Jalapeño Tequila &amp; Lime</t>
  </si>
  <si>
    <t>Marshall’s Haute Sauce</t>
  </si>
  <si>
    <t>Whiskey Smoked Ghost</t>
  </si>
  <si>
    <t>Made with Uncle Nearest 1856 whiskey – Hey! I own a bottle of that!</t>
  </si>
  <si>
    <t>Hatch Valley Green (Hot) (Flakes)</t>
  </si>
  <si>
    <t>Üç Biber (Flakes)</t>
  </si>
  <si>
    <t xml:space="preserve">“Meaty” flavour. </t>
  </si>
  <si>
    <t>Jalapeño, Roasted Garlic, Toasted Onion (Flakes)</t>
  </si>
  <si>
    <t>Great on bagels!</t>
  </si>
  <si>
    <t>★★★</t>
  </si>
  <si>
    <t>Top 5</t>
  </si>
  <si>
    <t>RANK</t>
  </si>
  <si>
    <t>Why this rank?</t>
  </si>
  <si>
    <t>🏆1</t>
  </si>
  <si>
    <r>
      <rPr>
        <sz val="10"/>
        <color indexed="8"/>
        <rFont val="Georgia"/>
      </rPr>
      <t>Palatable Pepper Products</t>
    </r>
  </si>
  <si>
    <r>
      <rPr>
        <sz val="10"/>
        <color indexed="8"/>
        <rFont val="Georgia"/>
      </rPr>
      <t>Blueberry Haze</t>
    </r>
  </si>
  <si>
    <t>Perhaps my all-time favou</t>
  </si>
  <si>
    <t>I’ve actually gone out of my way to find the vendor at a Garlic Festival to source. This goes beyond looking online.</t>
  </si>
  <si>
    <t>🏆2</t>
  </si>
  <si>
    <r>
      <rPr>
        <sz val="10"/>
        <color indexed="8"/>
        <rFont val="Georgia"/>
      </rPr>
      <t>Karma Sauce</t>
    </r>
  </si>
  <si>
    <r>
      <rPr>
        <sz val="10"/>
        <color indexed="8"/>
        <rFont val="Georgia"/>
      </rPr>
      <t>Cherry Bomb</t>
    </r>
  </si>
  <si>
    <t xml:space="preserve">All-time favorite, sweet </t>
  </si>
  <si>
    <t>A go-to for deep fried pickles, this has the heat and virtually no vinegary taste.</t>
  </si>
  <si>
    <t>🏆3</t>
  </si>
  <si>
    <r>
      <rPr>
        <sz val="10"/>
        <color indexed="8"/>
        <rFont val="Georgia"/>
      </rPr>
      <t>El Yucateco</t>
    </r>
  </si>
  <si>
    <r>
      <rPr>
        <sz val="10"/>
        <color indexed="8"/>
        <rFont val="Georgia"/>
      </rPr>
      <t>Chile Habeanero [Green]</t>
    </r>
  </si>
  <si>
    <t>This sauce was always used on my sammiches, but pairs well with hams.</t>
  </si>
  <si>
    <r>
      <rPr>
        <sz val="10"/>
        <color indexed="8"/>
        <rFont val="Georgia"/>
      </rPr>
      <t>Big Fat’s</t>
    </r>
  </si>
  <si>
    <r>
      <rPr>
        <sz val="10"/>
        <color indexed="8"/>
        <rFont val="Georgia"/>
      </rPr>
      <t>708 Optimus Primo</t>
    </r>
  </si>
  <si>
    <r>
      <rPr>
        <b val="1"/>
        <sz val="10"/>
        <color indexed="8"/>
        <rFont val="Georgia"/>
      </rPr>
      <t>Very Hot</t>
    </r>
  </si>
  <si>
    <t>Scoville rating seems rel</t>
  </si>
  <si>
    <t>Only three-stars in my book, but a must-have for when I eat Chinese. I use this frequently.</t>
  </si>
  <si>
    <r>
      <rPr>
        <sz val="10"/>
        <color indexed="8"/>
        <rFont val="Georgia"/>
      </rPr>
      <t>Truff</t>
    </r>
  </si>
  <si>
    <r>
      <rPr>
        <sz val="10"/>
        <color indexed="8"/>
        <rFont val="Georgia"/>
      </rPr>
      <t>Truff (Original)</t>
    </r>
  </si>
  <si>
    <r>
      <rPr>
        <b val="1"/>
        <sz val="10"/>
        <color indexed="8"/>
        <rFont val="Georgia"/>
      </rPr>
      <t>Medium</t>
    </r>
  </si>
  <si>
    <t>Strong aroma of black tru</t>
  </si>
  <si>
    <t>Essential for pizza and pasta dishes, I enjoy the polarizing taste of the Truffle.</t>
  </si>
  <si>
    <r>
      <rPr>
        <sz val="10"/>
        <color indexed="8"/>
        <rFont val="Georgia"/>
      </rPr>
      <t>Original Louisiana</t>
    </r>
  </si>
  <si>
    <r>
      <rPr>
        <sz val="10"/>
        <color indexed="8"/>
        <rFont val="Georgia"/>
      </rPr>
      <t>Crystal Hot Sauce</t>
    </r>
  </si>
  <si>
    <t>A good default mild flavo</t>
  </si>
  <si>
    <t>My typical go-to when I’m looking for a mild tang to my dishes.</t>
  </si>
  <si>
    <t>Bottom 5</t>
  </si>
  <si>
    <t>💩1</t>
  </si>
  <si>
    <r>
      <rPr>
        <sz val="10"/>
        <color indexed="8"/>
        <rFont val="Georgia"/>
      </rPr>
      <t>McIlhenny</t>
    </r>
  </si>
  <si>
    <r>
      <rPr>
        <sz val="10"/>
        <color indexed="8"/>
        <rFont val="Georgia"/>
      </rPr>
      <t>Tabasco (Original)</t>
    </r>
  </si>
  <si>
    <t>Classic, but quite vinega</t>
  </si>
  <si>
    <t>This is perhaps what people think of when they think of “hot sauce.” I dislike it less than I used to, though will tend to avoid it at all costs if I can.</t>
  </si>
  <si>
    <t>💩2</t>
  </si>
  <si>
    <r>
      <rPr>
        <sz val="10"/>
        <color indexed="8"/>
        <rFont val="Georgia"/>
      </rPr>
      <t>Bee Local</t>
    </r>
  </si>
  <si>
    <r>
      <rPr>
        <sz val="10"/>
        <color indexed="8"/>
        <rFont val="Georgia"/>
      </rPr>
      <t>Hot Honey</t>
    </r>
  </si>
  <si>
    <t>Strange flavor, cannot fi</t>
  </si>
  <si>
    <t>While not necessarily a “sauce,” the pepper or honey base have an off-putting flavor. This may have more to do with a clash between the honey’s floral source and peppers used.</t>
  </si>
  <si>
    <t>💩3</t>
  </si>
  <si>
    <r>
      <rPr>
        <sz val="10"/>
        <color indexed="8"/>
        <rFont val="Georgia"/>
      </rPr>
      <t>Paqu Jaya</t>
    </r>
  </si>
  <si>
    <r>
      <rPr>
        <sz val="10"/>
        <color indexed="8"/>
        <rFont val="Georgia"/>
      </rPr>
      <t>Limo Chili Flakes</t>
    </r>
  </si>
  <si>
    <t>Flakes! Definitely a fres</t>
  </si>
  <si>
    <t>Also not a sauce, these flakes taste fresher than the typical pizza-palace variety, though pack almost no heat relative to the description.</t>
  </si>
  <si>
    <r>
      <rPr>
        <sz val="10"/>
        <color indexed="8"/>
        <rFont val="Georgia"/>
      </rPr>
      <t>N’awlins Cafe &amp; Spice Emporium</t>
    </r>
  </si>
  <si>
    <r>
      <rPr>
        <sz val="10"/>
        <color indexed="8"/>
        <rFont val="Georgia"/>
      </rPr>
      <t>Geaux Garlic Sauce</t>
    </r>
  </si>
  <si>
    <r>
      <rPr>
        <b val="1"/>
        <sz val="10"/>
        <color indexed="8"/>
        <rFont val="Georgia"/>
      </rPr>
      <t>Mild</t>
    </r>
  </si>
  <si>
    <t>Watery, more of a marinad</t>
  </si>
  <si>
    <t>It’s a sauce of something, a bunch of powders in a suspension. No heat, mild flavor. Tourist trap.</t>
  </si>
  <si>
    <r>
      <rPr>
        <sz val="10"/>
        <color indexed="8"/>
        <rFont val="Georgia"/>
      </rPr>
      <t>Heartbeat Hot Sauce Co</t>
    </r>
  </si>
  <si>
    <r>
      <rPr>
        <sz val="10"/>
        <color indexed="8"/>
        <rFont val="Georgia"/>
      </rPr>
      <t>Blueberry Habanero</t>
    </r>
  </si>
  <si>
    <t>Bell pepper taste is stro</t>
  </si>
  <si>
    <t>Expectations were high, though the overall flavor is a little too subtle.</t>
  </si>
  <si>
    <t>Footnotes</t>
  </si>
  <si>
    <t>*</t>
  </si>
  <si>
    <t>Included in this list are bottled sauces that I own or have tried. Flakes are only included if they are sold by an exclusive pepper sauce purveyor (e.g. Heatonist) or are from specialist company (e.g. not McCormick Seasonings). Brand-name or exclusive sauces made for a restaurant (e.g. Moe’s, Taco Bell, and Desert Moon Cafe, private restaurants) are not included. Salsas, mustards, pickled peppers, and horseradish are excluded completely as are generic flakes and packets (e.g. Taco Bell, Yi Pin), except if purchased by aforementioned pepper sauce purveyor. For standard’s sake, sauces are left unrated if they are commercially available but I do not own – yet, they are added to this list if I had tried it and it is something that could be purchased.
Basically, if it’s a sauce that features peppers, people can privately purchase it in non-bulk quantities, and I’ve tried it beyond a quick taste, it’ll be on this list. If they’re flakes, I’ll include it if it’s all the company does.</t>
  </si>
  <si>
    <t>a</t>
  </si>
  <si>
    <t>“ID” has no bearing on order, nor ranking. It is a distinguishing and unique key for each entry.</t>
  </si>
  <si>
    <t>b</t>
  </si>
  <si>
    <r>
      <rPr>
        <sz val="10"/>
        <color indexed="8"/>
        <rFont val="Helvetica Neue"/>
      </rPr>
      <t xml:space="preserve">“Scoville” scale entry note: In the cases which research yielded a range of SHU, it will be entered in as a formula with the average of the range. For instance, if the range is posted as 50,000 - 250,000, it will be entered as the formula “=average(50000,250000).” If left blank, heat could not be found.   Text ratings are based on what the manufacturer states is the level, and is likely subjective.
</t>
    </r>
    <r>
      <rPr>
        <sz val="10"/>
        <color indexed="8"/>
        <rFont val="Helvetica Neue"/>
      </rPr>
      <t xml:space="preserve">
</t>
    </r>
    <r>
      <rPr>
        <sz val="10"/>
        <color indexed="8"/>
        <rFont val="Helvetica Neue"/>
      </rPr>
      <t>Colors signify the followin</t>
    </r>
    <r>
      <rPr>
        <sz val="10"/>
        <color indexed="8"/>
        <rFont val="Helvetica Neue"/>
      </rPr>
      <t xml:space="preserve">g: green is </t>
    </r>
    <r>
      <rPr>
        <sz val="10"/>
        <color indexed="8"/>
        <rFont val="Helvetica Neue"/>
      </rPr>
      <t>mild</t>
    </r>
    <r>
      <rPr>
        <sz val="10"/>
        <color indexed="8"/>
        <rFont val="Helvetica Neue"/>
      </rPr>
      <t xml:space="preserve">, yellow is </t>
    </r>
    <r>
      <rPr>
        <sz val="10"/>
        <color indexed="8"/>
        <rFont val="Helvetica Neue"/>
      </rPr>
      <t>medium</t>
    </r>
    <r>
      <rPr>
        <sz val="10"/>
        <color indexed="8"/>
        <rFont val="Helvetica Neue"/>
      </rPr>
      <t xml:space="preserve">, red is </t>
    </r>
    <r>
      <rPr>
        <sz val="10"/>
        <color indexed="8"/>
        <rFont val="Helvetica Neue"/>
      </rPr>
      <t>hot</t>
    </r>
    <r>
      <rPr>
        <sz val="10"/>
        <color indexed="8"/>
        <rFont val="Helvetica Neue"/>
      </rPr>
      <t>, crim</t>
    </r>
    <r>
      <rPr>
        <sz val="10"/>
        <color indexed="8"/>
        <rFont val="Helvetica Neue"/>
      </rPr>
      <t xml:space="preserve">son is </t>
    </r>
    <r>
      <rPr>
        <sz val="10"/>
        <color indexed="8"/>
        <rFont val="Helvetica Neue"/>
      </rPr>
      <t>very hot</t>
    </r>
    <r>
      <rPr>
        <sz val="10"/>
        <color indexed="8"/>
        <rFont val="Helvetica Neue"/>
      </rPr>
      <t xml:space="preserve">, black is </t>
    </r>
    <r>
      <rPr>
        <sz val="10"/>
        <color indexed="12"/>
        <rFont val="Helvetica Neue"/>
      </rPr>
      <t>extremely hot.</t>
    </r>
  </si>
  <si>
    <t>c</t>
  </si>
  <si>
    <t>Rating is as described below.</t>
  </si>
  <si>
    <t>d</t>
  </si>
  <si>
    <t>“Own?,” i.e. Do I have this currently on-hand?</t>
  </si>
  <si>
    <t>Heat Level Standards</t>
  </si>
  <si>
    <t>Title</t>
  </si>
  <si>
    <t>Description</t>
  </si>
  <si>
    <t>Min Scoville</t>
  </si>
  <si>
    <t>Max Scoville</t>
  </si>
  <si>
    <t>Generally safe and tame</t>
  </si>
  <si>
    <t>Offers recognizable piquancy</t>
  </si>
  <si>
    <t>Shows strong heat</t>
  </si>
  <si>
    <t>Upper limit of palettes and common chilis</t>
  </si>
  <si>
    <t>Utilizing extracts and tricks to go hotter</t>
  </si>
  <si>
    <t>Rating Standards</t>
  </si>
  <si>
    <t>Stars</t>
  </si>
  <si>
    <t>Significance</t>
  </si>
  <si>
    <t>Tried only once, or no opinion.</t>
  </si>
  <si>
    <t>Did not enjoy, useless, avoid.</t>
  </si>
  <si>
    <t>Not great, or limited use.</t>
  </si>
  <si>
    <t>Neutral.</t>
  </si>
  <si>
    <t>Readily enjoyed, recommended.</t>
  </si>
  <si>
    <t>Must-have on hand at all time.</t>
  </si>
  <si>
    <t>Basic Stats</t>
  </si>
  <si>
    <t>#</t>
  </si>
  <si>
    <t>Total number of entries. This is helpful for creating a new ID which is one number higher than what’s on the left.</t>
  </si>
  <si>
    <t>Total numer of 4- or 5-star sauces.</t>
  </si>
  <si>
    <t>= 41.8%</t>
  </si>
  <si>
    <t>Total number of hot or very hot sauces.</t>
  </si>
  <si>
    <t>= 24.1%</t>
  </si>
  <si>
    <t xml:space="preserve">“Pickiness Rating.” (The number of 4- or 5- star ratings, minus the number of 1- or 2-star ratings, divided by the number of rated sauces, expressed as percentage.) The closer I am to 0, the more likely the ratings reflect indifference or neutrality. The closer to 100 (“pushover”) or -100 (“super picky”), the more I biased my preference of brand, flavour, or heat, therefore lacking diversity. Positivity indicates likelihood to enjoy sauces more often than not, whereas negative percentage suggests general displeasure and indecisiveness. </t>
  </si>
</sst>
</file>

<file path=xl/styles.xml><?xml version="1.0" encoding="utf-8"?>
<styleSheet xmlns="http://schemas.openxmlformats.org/spreadsheetml/2006/main">
  <numFmts count="4">
    <numFmt numFmtId="0" formatCode="General"/>
    <numFmt numFmtId="59" formatCode="000"/>
    <numFmt numFmtId="60" formatCode="&quot;“&quot;@&quot;...”&quot;"/>
    <numFmt numFmtId="61" formatCode="0.0%"/>
  </numFmts>
  <fonts count="19">
    <font>
      <sz val="10"/>
      <color indexed="8"/>
      <name val="Helvetica Neue"/>
    </font>
    <font>
      <sz val="12"/>
      <color indexed="8"/>
      <name val="Helvetica Neue"/>
    </font>
    <font>
      <sz val="12"/>
      <color indexed="9"/>
      <name val="Helvetica Neue"/>
    </font>
    <font>
      <i val="1"/>
      <sz val="10"/>
      <color indexed="10"/>
      <name val="Helvetica Neue"/>
    </font>
    <font>
      <sz val="8"/>
      <color indexed="12"/>
      <name val="ヒラギノ角ゴ StdN"/>
    </font>
    <font>
      <vertAlign val="superscript"/>
      <sz val="8"/>
      <color indexed="12"/>
      <name val="ヒラギノ角ゴ StdN"/>
    </font>
    <font>
      <sz val="10"/>
      <color indexed="12"/>
      <name val="ヒラギノ角ゴ StdN"/>
    </font>
    <font>
      <sz val="10"/>
      <color indexed="8"/>
      <name val="Georgia"/>
    </font>
    <font>
      <b val="1"/>
      <sz val="10"/>
      <color indexed="8"/>
      <name val="Georgia"/>
    </font>
    <font>
      <u val="single"/>
      <sz val="10"/>
      <color indexed="8"/>
      <name val="Georgia"/>
    </font>
    <font>
      <b val="1"/>
      <sz val="10"/>
      <color indexed="12"/>
      <name val="Georgia"/>
    </font>
    <font>
      <sz val="32"/>
      <color indexed="8"/>
      <name val="ヒラギノ角ゴ StdN"/>
    </font>
    <font>
      <sz val="31"/>
      <color indexed="8"/>
      <name val="ヒラギノ角ゴ StdN"/>
    </font>
    <font>
      <sz val="48"/>
      <color indexed="8"/>
      <name val="ヒラギノ角ゴ StdN"/>
    </font>
    <font>
      <sz val="12"/>
      <color indexed="8"/>
      <name val="ヒラギノ角ゴ StdN"/>
    </font>
    <font>
      <sz val="13"/>
      <color indexed="12"/>
      <name val="ヒラギノ角ゴ StdN"/>
    </font>
    <font>
      <sz val="10"/>
      <color indexed="9"/>
      <name val="ヒラギノ角ゴ StdN"/>
    </font>
    <font>
      <b val="1"/>
      <sz val="10"/>
      <color indexed="12"/>
      <name val="Helvetica Neue"/>
    </font>
    <font>
      <sz val="10"/>
      <color indexed="12"/>
      <name val="Helvetica Neue"/>
    </font>
  </fonts>
  <fills count="7">
    <fill>
      <patternFill patternType="none"/>
    </fill>
    <fill>
      <patternFill patternType="gray125"/>
    </fill>
    <fill>
      <patternFill patternType="solid">
        <fgColor indexed="13"/>
        <bgColor auto="1"/>
      </patternFill>
    </fill>
    <fill>
      <patternFill patternType="solid">
        <fgColor indexed="23"/>
        <bgColor auto="1"/>
      </patternFill>
    </fill>
    <fill>
      <patternFill patternType="solid">
        <fgColor indexed="24"/>
        <bgColor auto="1"/>
      </patternFill>
    </fill>
    <fill>
      <patternFill patternType="solid">
        <fgColor indexed="25"/>
        <bgColor auto="1"/>
      </patternFill>
    </fill>
    <fill>
      <patternFill patternType="solid">
        <fgColor indexed="28"/>
        <bgColor auto="1"/>
      </patternFill>
    </fill>
  </fills>
  <borders count="23">
    <border>
      <left/>
      <right/>
      <top/>
      <bottom/>
      <diagonal/>
    </border>
    <border>
      <left style="thin">
        <color indexed="11"/>
      </left>
      <right style="thin">
        <color indexed="11"/>
      </right>
      <top style="thin">
        <color indexed="11"/>
      </top>
      <bottom style="thin">
        <color indexed="11"/>
      </bottom>
      <diagonal/>
    </border>
    <border>
      <left style="thin">
        <color indexed="14"/>
      </left>
      <right style="thin">
        <color indexed="14"/>
      </right>
      <top style="thin">
        <color indexed="14"/>
      </top>
      <bottom style="thin">
        <color indexed="15"/>
      </bottom>
      <diagonal/>
    </border>
    <border>
      <left style="thin">
        <color indexed="14"/>
      </left>
      <right style="thin">
        <color indexed="15"/>
      </right>
      <top style="thin">
        <color indexed="15"/>
      </top>
      <bottom style="thin">
        <color indexed="14"/>
      </bottom>
      <diagonal/>
    </border>
    <border>
      <left style="thin">
        <color indexed="15"/>
      </left>
      <right style="dotted">
        <color indexed="15"/>
      </right>
      <top style="thin">
        <color indexed="15"/>
      </top>
      <bottom style="dotted">
        <color indexed="15"/>
      </bottom>
      <diagonal/>
    </border>
    <border>
      <left style="dotted">
        <color indexed="15"/>
      </left>
      <right style="dotted">
        <color indexed="15"/>
      </right>
      <top style="thin">
        <color indexed="15"/>
      </top>
      <bottom style="dotted">
        <color indexed="15"/>
      </bottom>
      <diagonal/>
    </border>
    <border>
      <left style="dotted">
        <color indexed="15"/>
      </left>
      <right style="thin">
        <color indexed="14"/>
      </right>
      <top style="thin">
        <color indexed="15"/>
      </top>
      <bottom style="dotted">
        <color indexed="15"/>
      </bottom>
      <diagonal/>
    </border>
    <border>
      <left style="thin">
        <color indexed="14"/>
      </left>
      <right style="thin">
        <color indexed="15"/>
      </right>
      <top style="thin">
        <color indexed="14"/>
      </top>
      <bottom style="thin">
        <color indexed="14"/>
      </bottom>
      <diagonal/>
    </border>
    <border>
      <left style="thin">
        <color indexed="15"/>
      </left>
      <right style="dotted">
        <color indexed="15"/>
      </right>
      <top style="dotted">
        <color indexed="15"/>
      </top>
      <bottom style="dotted">
        <color indexed="15"/>
      </bottom>
      <diagonal/>
    </border>
    <border>
      <left style="dotted">
        <color indexed="15"/>
      </left>
      <right style="dotted">
        <color indexed="15"/>
      </right>
      <top style="dotted">
        <color indexed="15"/>
      </top>
      <bottom style="dotted">
        <color indexed="15"/>
      </bottom>
      <diagonal/>
    </border>
    <border>
      <left style="dotted">
        <color indexed="15"/>
      </left>
      <right style="thin">
        <color indexed="14"/>
      </right>
      <top style="dotted">
        <color indexed="15"/>
      </top>
      <bottom style="dotted">
        <color indexed="15"/>
      </bottom>
      <diagonal/>
    </border>
    <border>
      <left style="thin">
        <color indexed="14"/>
      </left>
      <right style="thin">
        <color indexed="15"/>
      </right>
      <top style="thin">
        <color indexed="14"/>
      </top>
      <bottom style="thin">
        <color indexed="15"/>
      </bottom>
      <diagonal/>
    </border>
    <border>
      <left style="thin">
        <color indexed="15"/>
      </left>
      <right style="dotted">
        <color indexed="15"/>
      </right>
      <top style="dotted">
        <color indexed="15"/>
      </top>
      <bottom style="thin">
        <color indexed="15"/>
      </bottom>
      <diagonal/>
    </border>
    <border>
      <left style="dotted">
        <color indexed="15"/>
      </left>
      <right style="dotted">
        <color indexed="15"/>
      </right>
      <top style="dotted">
        <color indexed="15"/>
      </top>
      <bottom style="thin">
        <color indexed="15"/>
      </bottom>
      <diagonal/>
    </border>
    <border>
      <left style="dotted">
        <color indexed="15"/>
      </left>
      <right style="thin">
        <color indexed="14"/>
      </right>
      <top style="dotted">
        <color indexed="15"/>
      </top>
      <bottom style="thin">
        <color indexed="15"/>
      </bottom>
      <diagonal/>
    </border>
    <border>
      <left style="thin">
        <color indexed="14"/>
      </left>
      <right style="thin">
        <color indexed="14"/>
      </right>
      <top style="thin">
        <color indexed="15"/>
      </top>
      <bottom style="thin">
        <color indexed="14"/>
      </bottom>
      <diagonal/>
    </border>
    <border>
      <left style="thin">
        <color indexed="14"/>
      </left>
      <right style="thin">
        <color indexed="14"/>
      </right>
      <top style="thin">
        <color indexed="14"/>
      </top>
      <bottom style="thin">
        <color indexed="14"/>
      </bottom>
      <diagonal/>
    </border>
    <border>
      <left style="thin">
        <color indexed="15"/>
      </left>
      <right style="dotted">
        <color indexed="15"/>
      </right>
      <top style="dotted">
        <color indexed="15"/>
      </top>
      <bottom style="thin">
        <color indexed="14"/>
      </bottom>
      <diagonal/>
    </border>
    <border>
      <left style="dotted">
        <color indexed="15"/>
      </left>
      <right style="dotted">
        <color indexed="15"/>
      </right>
      <top style="dotted">
        <color indexed="15"/>
      </top>
      <bottom style="thin">
        <color indexed="14"/>
      </bottom>
      <diagonal/>
    </border>
    <border>
      <left style="dotted">
        <color indexed="15"/>
      </left>
      <right style="thin">
        <color indexed="14"/>
      </right>
      <top style="dotted">
        <color indexed="15"/>
      </top>
      <bottom style="thin">
        <color indexed="14"/>
      </bottom>
      <diagonal/>
    </border>
    <border>
      <left style="thin">
        <color indexed="15"/>
      </left>
      <right style="thin">
        <color indexed="14"/>
      </right>
      <top style="thin">
        <color indexed="15"/>
      </top>
      <bottom style="dotted">
        <color indexed="15"/>
      </bottom>
      <diagonal/>
    </border>
    <border>
      <left style="thin">
        <color indexed="15"/>
      </left>
      <right style="thin">
        <color indexed="14"/>
      </right>
      <top style="dotted">
        <color indexed="15"/>
      </top>
      <bottom style="dotted">
        <color indexed="15"/>
      </bottom>
      <diagonal/>
    </border>
    <border>
      <left style="thin">
        <color indexed="15"/>
      </left>
      <right style="thin">
        <color indexed="14"/>
      </right>
      <top style="dotted">
        <color indexed="15"/>
      </top>
      <bottom style="thin">
        <color indexed="14"/>
      </bottom>
      <diagonal/>
    </border>
  </borders>
  <cellStyleXfs count="1">
    <xf numFmtId="0" fontId="0" applyNumberFormat="0" applyFont="1" applyFill="0" applyBorder="0" applyAlignment="1" applyProtection="0">
      <alignment vertical="top" wrapText="1"/>
    </xf>
  </cellStyleXfs>
  <cellXfs count="109">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0" fontId="2" applyNumberFormat="0" applyFont="1" applyFill="0" applyBorder="0" applyAlignment="1" applyProtection="0">
      <alignment horizontal="left" vertical="bottom"/>
    </xf>
    <xf numFmtId="0" fontId="3" borderId="1" applyNumberFormat="1" applyFont="1" applyFill="0" applyBorder="1" applyAlignment="1" applyProtection="0">
      <alignment horizontal="left" vertical="top" wrapText="1"/>
    </xf>
    <xf numFmtId="0" fontId="0" applyNumberFormat="1" applyFont="1" applyFill="0" applyBorder="0" applyAlignment="1" applyProtection="0">
      <alignment vertical="top" wrapText="1"/>
    </xf>
    <xf numFmtId="49" fontId="4" fillId="2" borderId="2" applyNumberFormat="1" applyFont="1" applyFill="1" applyBorder="1" applyAlignment="1" applyProtection="0">
      <alignment horizontal="right" vertical="top" wrapText="1"/>
    </xf>
    <xf numFmtId="49" fontId="4" fillId="2" borderId="2" applyNumberFormat="1" applyFont="1" applyFill="1" applyBorder="1" applyAlignment="1" applyProtection="0">
      <alignment vertical="top" wrapText="1"/>
    </xf>
    <xf numFmtId="59" fontId="6" fillId="3" borderId="3" applyNumberFormat="1" applyFont="1" applyFill="1" applyBorder="1" applyAlignment="1" applyProtection="0">
      <alignment vertical="top" wrapText="1"/>
    </xf>
    <xf numFmtId="49" fontId="7" borderId="4" applyNumberFormat="1" applyFont="1" applyFill="0" applyBorder="1" applyAlignment="1" applyProtection="0">
      <alignment vertical="top" wrapText="1"/>
    </xf>
    <xf numFmtId="49" fontId="8" borderId="5" applyNumberFormat="1" applyFont="1" applyFill="0" applyBorder="1" applyAlignment="1" applyProtection="0">
      <alignment vertical="top" wrapText="1"/>
    </xf>
    <xf numFmtId="0" fontId="7" borderId="5" applyNumberFormat="1" applyFont="1" applyFill="0" applyBorder="1" applyAlignment="1" applyProtection="0">
      <alignment vertical="top" wrapText="1"/>
    </xf>
    <xf numFmtId="3" fontId="8" borderId="5" applyNumberFormat="1" applyFont="1" applyFill="0" applyBorder="1" applyAlignment="1" applyProtection="0">
      <alignment horizontal="center" vertical="top" wrapText="1"/>
    </xf>
    <xf numFmtId="49" fontId="7" borderId="5" applyNumberFormat="1" applyFont="1" applyFill="0" applyBorder="1" applyAlignment="1" applyProtection="0">
      <alignment vertical="top" wrapText="1"/>
    </xf>
    <xf numFmtId="49" fontId="7" borderId="6" applyNumberFormat="1" applyFont="1" applyFill="0" applyBorder="1" applyAlignment="1" applyProtection="0">
      <alignment vertical="top" wrapText="1"/>
    </xf>
    <xf numFmtId="59" fontId="6" fillId="3" borderId="7" applyNumberFormat="1" applyFont="1" applyFill="1" applyBorder="1" applyAlignment="1" applyProtection="0">
      <alignment vertical="top" wrapText="1"/>
    </xf>
    <xf numFmtId="49" fontId="7" fillId="4" borderId="8" applyNumberFormat="1" applyFont="1" applyFill="1" applyBorder="1" applyAlignment="1" applyProtection="0">
      <alignment vertical="top" wrapText="1"/>
    </xf>
    <xf numFmtId="49" fontId="8" fillId="4" borderId="9" applyNumberFormat="1" applyFont="1" applyFill="1" applyBorder="1" applyAlignment="1" applyProtection="0">
      <alignment vertical="top" wrapText="1"/>
    </xf>
    <xf numFmtId="0" fontId="7" fillId="4" borderId="9" applyNumberFormat="1" applyFont="1" applyFill="1" applyBorder="1" applyAlignment="1" applyProtection="0">
      <alignment vertical="top" wrapText="1"/>
    </xf>
    <xf numFmtId="3" fontId="8" fillId="4" borderId="9" applyNumberFormat="1" applyFont="1" applyFill="1" applyBorder="1" applyAlignment="1" applyProtection="0">
      <alignment horizontal="center" vertical="top" wrapText="1"/>
    </xf>
    <xf numFmtId="49" fontId="7" fillId="4" borderId="9" applyNumberFormat="1" applyFont="1" applyFill="1" applyBorder="1" applyAlignment="1" applyProtection="0">
      <alignment vertical="top" wrapText="1"/>
    </xf>
    <xf numFmtId="49" fontId="7" fillId="4" borderId="10" applyNumberFormat="1" applyFont="1" applyFill="1" applyBorder="1" applyAlignment="1" applyProtection="0">
      <alignment vertical="top" wrapText="1"/>
    </xf>
    <xf numFmtId="49" fontId="7" borderId="8" applyNumberFormat="1" applyFont="1" applyFill="0" applyBorder="1" applyAlignment="1" applyProtection="0">
      <alignment vertical="top" wrapText="1"/>
    </xf>
    <xf numFmtId="49" fontId="8" borderId="9" applyNumberFormat="1" applyFont="1" applyFill="0" applyBorder="1" applyAlignment="1" applyProtection="0">
      <alignment vertical="top" wrapText="1"/>
    </xf>
    <xf numFmtId="0" fontId="7" borderId="9" applyNumberFormat="1" applyFont="1" applyFill="0" applyBorder="1" applyAlignment="1" applyProtection="0">
      <alignment vertical="top" wrapText="1"/>
    </xf>
    <xf numFmtId="3" fontId="8" borderId="9" applyNumberFormat="1" applyFont="1" applyFill="0" applyBorder="1" applyAlignment="1" applyProtection="0">
      <alignment horizontal="center" vertical="top" wrapText="1"/>
    </xf>
    <xf numFmtId="49" fontId="7" borderId="9" applyNumberFormat="1" applyFont="1" applyFill="0" applyBorder="1" applyAlignment="1" applyProtection="0">
      <alignment vertical="top" wrapText="1"/>
    </xf>
    <xf numFmtId="0" fontId="7" borderId="9" applyNumberFormat="0" applyFont="1" applyFill="0" applyBorder="1" applyAlignment="1" applyProtection="0">
      <alignment vertical="top" wrapText="1"/>
    </xf>
    <xf numFmtId="49" fontId="7" borderId="10" applyNumberFormat="1" applyFont="1" applyFill="0" applyBorder="1" applyAlignment="1" applyProtection="0">
      <alignment vertical="top" wrapText="1"/>
    </xf>
    <xf numFmtId="0" fontId="7" fillId="4" borderId="9" applyNumberFormat="0" applyFont="1" applyFill="1" applyBorder="1" applyAlignment="1" applyProtection="0">
      <alignment vertical="top" wrapText="1"/>
    </xf>
    <xf numFmtId="49" fontId="8" borderId="9" applyNumberFormat="1" applyFont="1" applyFill="0" applyBorder="1" applyAlignment="1" applyProtection="0">
      <alignment horizontal="center" vertical="top" wrapText="1"/>
    </xf>
    <xf numFmtId="49" fontId="8" fillId="4" borderId="9" applyNumberFormat="1" applyFont="1" applyFill="1" applyBorder="1" applyAlignment="1" applyProtection="0">
      <alignment horizontal="center" vertical="top" wrapText="1"/>
    </xf>
    <xf numFmtId="59" fontId="6" fillId="3" borderId="11" applyNumberFormat="1" applyFont="1" applyFill="1" applyBorder="1" applyAlignment="1" applyProtection="0">
      <alignment vertical="top" wrapText="1"/>
    </xf>
    <xf numFmtId="49" fontId="7" borderId="12" applyNumberFormat="1" applyFont="1" applyFill="0" applyBorder="1" applyAlignment="1" applyProtection="0">
      <alignment vertical="top" wrapText="1"/>
    </xf>
    <xf numFmtId="49" fontId="8" borderId="13" applyNumberFormat="1" applyFont="1" applyFill="0" applyBorder="1" applyAlignment="1" applyProtection="0">
      <alignment vertical="top" wrapText="1"/>
    </xf>
    <xf numFmtId="0" fontId="7" borderId="13" applyNumberFormat="1" applyFont="1" applyFill="0" applyBorder="1" applyAlignment="1" applyProtection="0">
      <alignment vertical="top" wrapText="1"/>
    </xf>
    <xf numFmtId="3" fontId="8" borderId="13" applyNumberFormat="1" applyFont="1" applyFill="0" applyBorder="1" applyAlignment="1" applyProtection="0">
      <alignment horizontal="center" vertical="top" wrapText="1"/>
    </xf>
    <xf numFmtId="49" fontId="7" borderId="13" applyNumberFormat="1" applyFont="1" applyFill="0" applyBorder="1" applyAlignment="1" applyProtection="0">
      <alignment vertical="top" wrapText="1"/>
    </xf>
    <xf numFmtId="0" fontId="7" borderId="13" applyNumberFormat="0" applyFont="1" applyFill="0" applyBorder="1" applyAlignment="1" applyProtection="0">
      <alignment vertical="top" wrapText="1"/>
    </xf>
    <xf numFmtId="49" fontId="7" borderId="14" applyNumberFormat="1" applyFont="1" applyFill="0" applyBorder="1" applyAlignment="1" applyProtection="0">
      <alignment vertical="top" wrapText="1"/>
    </xf>
    <xf numFmtId="59" fontId="6" fillId="5" borderId="15" applyNumberFormat="1" applyFont="1" applyFill="1" applyBorder="1" applyAlignment="1" applyProtection="0">
      <alignment vertical="top" wrapText="1"/>
    </xf>
    <xf numFmtId="0" fontId="10" fillId="5" borderId="15" applyNumberFormat="0" applyFont="1" applyFill="1" applyBorder="1" applyAlignment="1" applyProtection="0">
      <alignment vertical="top" wrapText="1"/>
    </xf>
    <xf numFmtId="0" fontId="10" fillId="5" borderId="15" applyNumberFormat="1" applyFont="1" applyFill="1" applyBorder="1" applyAlignment="1" applyProtection="0">
      <alignment horizontal="center" vertical="top" wrapText="1"/>
    </xf>
    <xf numFmtId="0" fontId="10" fillId="5" borderId="15" applyNumberFormat="0" applyFont="1" applyFill="1" applyBorder="1" applyAlignment="1" applyProtection="0">
      <alignment horizontal="center" vertical="top" wrapText="1"/>
    </xf>
    <xf numFmtId="3" fontId="10" fillId="5" borderId="15" applyNumberFormat="1" applyFont="1" applyFill="1" applyBorder="1" applyAlignment="1" applyProtection="0">
      <alignment horizontal="center" vertical="top" wrapText="1"/>
    </xf>
    <xf numFmtId="49" fontId="10" fillId="5" borderId="15" applyNumberFormat="1" applyFont="1" applyFill="1" applyBorder="1" applyAlignment="1" applyProtection="0">
      <alignment horizontal="center" vertical="top" wrapText="1"/>
    </xf>
    <xf numFmtId="49" fontId="10" fillId="5" borderId="15" applyNumberFormat="1" applyFont="1" applyFill="1" applyBorder="1" applyAlignment="1" applyProtection="0">
      <alignment vertical="top" wrapText="1"/>
    </xf>
    <xf numFmtId="0" fontId="0" applyNumberFormat="1" applyFont="1" applyFill="0" applyBorder="0" applyAlignment="1" applyProtection="0">
      <alignment vertical="top" wrapText="1"/>
    </xf>
    <xf numFmtId="0" fontId="14" applyNumberFormat="0" applyFont="1" applyFill="0" applyBorder="0" applyAlignment="1" applyProtection="0">
      <alignment horizontal="left" vertical="bottom"/>
    </xf>
    <xf numFmtId="49" fontId="4" fillId="2" borderId="2" applyNumberFormat="1" applyFont="1" applyFill="1" applyBorder="1" applyAlignment="1" applyProtection="0">
      <alignment horizontal="center" vertical="top" wrapText="1"/>
    </xf>
    <xf numFmtId="49" fontId="15" fillId="3" borderId="15" applyNumberFormat="1" applyFont="1" applyFill="1" applyBorder="1" applyAlignment="1" applyProtection="0">
      <alignment horizontal="right" vertical="top" wrapText="1"/>
    </xf>
    <xf numFmtId="59" fontId="16" fillId="6" borderId="3" applyNumberFormat="1" applyFont="1" applyFill="1" applyBorder="1" applyAlignment="1" applyProtection="0">
      <alignment vertical="top" wrapText="1"/>
    </xf>
    <xf numFmtId="60" fontId="7" borderId="5" applyNumberFormat="1" applyFont="1" applyFill="0" applyBorder="1" applyAlignment="1" applyProtection="0">
      <alignment vertical="top" wrapText="1"/>
    </xf>
    <xf numFmtId="49" fontId="15" fillId="3" borderId="16" applyNumberFormat="1" applyFont="1" applyFill="1" applyBorder="1" applyAlignment="1" applyProtection="0">
      <alignment horizontal="right" vertical="top" wrapText="1"/>
    </xf>
    <xf numFmtId="59" fontId="16" fillId="6" borderId="7" applyNumberFormat="1" applyFont="1" applyFill="1" applyBorder="1" applyAlignment="1" applyProtection="0">
      <alignment vertical="top" wrapText="1"/>
    </xf>
    <xf numFmtId="60" fontId="7" fillId="4" borderId="9" applyNumberFormat="1" applyFont="1" applyFill="1" applyBorder="1" applyAlignment="1" applyProtection="0">
      <alignment vertical="top" wrapText="1"/>
    </xf>
    <xf numFmtId="60" fontId="7" borderId="9" applyNumberFormat="1" applyFont="1" applyFill="0" applyBorder="1" applyAlignment="1" applyProtection="0">
      <alignment vertical="top" wrapText="1"/>
    </xf>
    <xf numFmtId="0" fontId="15" fillId="3" borderId="16" applyNumberFormat="1" applyFont="1" applyFill="1" applyBorder="1" applyAlignment="1" applyProtection="0">
      <alignment horizontal="right" vertical="top" wrapText="1"/>
    </xf>
    <xf numFmtId="49" fontId="7" fillId="4" borderId="17" applyNumberFormat="1" applyFont="1" applyFill="1" applyBorder="1" applyAlignment="1" applyProtection="0">
      <alignment vertical="top" wrapText="1"/>
    </xf>
    <xf numFmtId="49" fontId="7" fillId="4" borderId="18" applyNumberFormat="1" applyFont="1" applyFill="1" applyBorder="1" applyAlignment="1" applyProtection="0">
      <alignment vertical="top" wrapText="1"/>
    </xf>
    <xf numFmtId="0" fontId="7" fillId="4" borderId="18" applyNumberFormat="1" applyFont="1" applyFill="1" applyBorder="1" applyAlignment="1" applyProtection="0">
      <alignment vertical="top" wrapText="1"/>
    </xf>
    <xf numFmtId="3" fontId="8" fillId="4" borderId="18" applyNumberFormat="1" applyFont="1" applyFill="1" applyBorder="1" applyAlignment="1" applyProtection="0">
      <alignment horizontal="center" vertical="top" wrapText="1"/>
    </xf>
    <xf numFmtId="60" fontId="7" fillId="4" borderId="18" applyNumberFormat="1" applyFont="1" applyFill="1" applyBorder="1" applyAlignment="1" applyProtection="0">
      <alignment vertical="top" wrapText="1"/>
    </xf>
    <xf numFmtId="49" fontId="7" fillId="4" borderId="19" applyNumberFormat="1" applyFont="1" applyFill="1" applyBorder="1" applyAlignment="1" applyProtection="0">
      <alignment vertical="top" wrapText="1"/>
    </xf>
    <xf numFmtId="0" fontId="0" applyNumberFormat="1" applyFont="1" applyFill="0" applyBorder="0" applyAlignment="1" applyProtection="0">
      <alignment vertical="top" wrapText="1"/>
    </xf>
    <xf numFmtId="49" fontId="7" borderId="17" applyNumberFormat="1" applyFont="1" applyFill="0" applyBorder="1" applyAlignment="1" applyProtection="0">
      <alignment vertical="top" wrapText="1"/>
    </xf>
    <xf numFmtId="49" fontId="7" borderId="18" applyNumberFormat="1" applyFont="1" applyFill="0" applyBorder="1" applyAlignment="1" applyProtection="0">
      <alignment vertical="top" wrapText="1"/>
    </xf>
    <xf numFmtId="0" fontId="7" borderId="18" applyNumberFormat="1" applyFont="1" applyFill="0" applyBorder="1" applyAlignment="1" applyProtection="0">
      <alignment vertical="top" wrapText="1"/>
    </xf>
    <xf numFmtId="49" fontId="8" borderId="18" applyNumberFormat="1" applyFont="1" applyFill="0" applyBorder="1" applyAlignment="1" applyProtection="0">
      <alignment horizontal="center" vertical="top" wrapText="1"/>
    </xf>
    <xf numFmtId="60" fontId="7" borderId="18" applyNumberFormat="1" applyFont="1" applyFill="0" applyBorder="1" applyAlignment="1" applyProtection="0">
      <alignment vertical="top" wrapText="1"/>
    </xf>
    <xf numFmtId="49" fontId="7" borderId="19" applyNumberFormat="1" applyFont="1" applyFill="0" applyBorder="1" applyAlignment="1" applyProtection="0">
      <alignment vertical="top" wrapText="1"/>
    </xf>
    <xf numFmtId="0" fontId="0" applyNumberFormat="1" applyFont="1" applyFill="0" applyBorder="0" applyAlignment="1" applyProtection="0">
      <alignment vertical="top" wrapText="1"/>
    </xf>
    <xf numFmtId="0" fontId="14" applyNumberFormat="0" applyFont="1" applyFill="0" applyBorder="0" applyAlignment="1" applyProtection="0">
      <alignment horizontal="left" vertical="center"/>
    </xf>
    <xf numFmtId="0" fontId="17" fillId="5" borderId="2" applyNumberFormat="0" applyFont="1" applyFill="1" applyBorder="1" applyAlignment="1" applyProtection="0">
      <alignment vertical="top" wrapText="1"/>
    </xf>
    <xf numFmtId="49" fontId="17" fillId="3" borderId="3" applyNumberFormat="1" applyFont="1" applyFill="1" applyBorder="1" applyAlignment="1" applyProtection="0">
      <alignment vertical="top" wrapText="1"/>
    </xf>
    <xf numFmtId="49" fontId="0" borderId="20" applyNumberFormat="1" applyFont="1" applyFill="0" applyBorder="1" applyAlignment="1" applyProtection="0">
      <alignment vertical="top" wrapText="1"/>
    </xf>
    <xf numFmtId="49" fontId="17" fillId="3" borderId="7" applyNumberFormat="1" applyFont="1" applyFill="1" applyBorder="1" applyAlignment="1" applyProtection="0">
      <alignment vertical="top" wrapText="1"/>
    </xf>
    <xf numFmtId="49" fontId="0" fillId="4" borderId="21" applyNumberFormat="1" applyFont="1" applyFill="1" applyBorder="1" applyAlignment="1" applyProtection="0">
      <alignment vertical="top" wrapText="1"/>
    </xf>
    <xf numFmtId="49" fontId="0" borderId="21" applyNumberFormat="1" applyFont="1" applyFill="0" applyBorder="1" applyAlignment="1" applyProtection="0">
      <alignment vertical="top" wrapText="1"/>
    </xf>
    <xf numFmtId="49" fontId="0" borderId="22" applyNumberFormat="1" applyFont="1" applyFill="0" applyBorder="1" applyAlignment="1" applyProtection="0">
      <alignment vertical="top" wrapText="1"/>
    </xf>
    <xf numFmtId="0" fontId="0" applyNumberFormat="1" applyFont="1" applyFill="0" applyBorder="0" applyAlignment="1" applyProtection="0">
      <alignment vertical="top" wrapText="1"/>
    </xf>
    <xf numFmtId="49" fontId="17" fillId="5" borderId="2" applyNumberFormat="1" applyFont="1" applyFill="1" applyBorder="1" applyAlignment="1" applyProtection="0">
      <alignment vertical="top" wrapText="1"/>
    </xf>
    <xf numFmtId="0" fontId="17" fillId="3" borderId="3" applyNumberFormat="1" applyFont="1" applyFill="1" applyBorder="1" applyAlignment="1" applyProtection="0">
      <alignment vertical="top" wrapText="1"/>
    </xf>
    <xf numFmtId="49" fontId="0" borderId="4" applyNumberFormat="1" applyFont="1" applyFill="0" applyBorder="1" applyAlignment="1" applyProtection="0">
      <alignment vertical="top" wrapText="1"/>
    </xf>
    <xf numFmtId="49" fontId="0" borderId="5" applyNumberFormat="1" applyFont="1" applyFill="0" applyBorder="1" applyAlignment="1" applyProtection="0">
      <alignment vertical="top" wrapText="1"/>
    </xf>
    <xf numFmtId="0" fontId="0" borderId="5" applyNumberFormat="1" applyFont="1" applyFill="0" applyBorder="1" applyAlignment="1" applyProtection="0">
      <alignment vertical="top" wrapText="1"/>
    </xf>
    <xf numFmtId="3" fontId="0" borderId="6" applyNumberFormat="1" applyFont="1" applyFill="0" applyBorder="1" applyAlignment="1" applyProtection="0">
      <alignment vertical="top" wrapText="1"/>
    </xf>
    <xf numFmtId="0" fontId="17" fillId="3" borderId="7" applyNumberFormat="1" applyFont="1" applyFill="1" applyBorder="1" applyAlignment="1" applyProtection="0">
      <alignment vertical="top" wrapText="1"/>
    </xf>
    <xf numFmtId="49" fontId="0" fillId="4" borderId="8" applyNumberFormat="1" applyFont="1" applyFill="1" applyBorder="1" applyAlignment="1" applyProtection="0">
      <alignment vertical="top" wrapText="1"/>
    </xf>
    <xf numFmtId="49" fontId="0" fillId="4" borderId="9" applyNumberFormat="1" applyFont="1" applyFill="1" applyBorder="1" applyAlignment="1" applyProtection="0">
      <alignment vertical="top" wrapText="1"/>
    </xf>
    <xf numFmtId="0" fontId="0" fillId="4" borderId="9" applyNumberFormat="1" applyFont="1" applyFill="1" applyBorder="1" applyAlignment="1" applyProtection="0">
      <alignment vertical="top" wrapText="1"/>
    </xf>
    <xf numFmtId="3" fontId="0" fillId="4" borderId="10" applyNumberFormat="1" applyFont="1" applyFill="1" applyBorder="1" applyAlignment="1" applyProtection="0">
      <alignment vertical="top" wrapText="1"/>
    </xf>
    <xf numFmtId="49" fontId="0" borderId="8" applyNumberFormat="1" applyFont="1" applyFill="0" applyBorder="1" applyAlignment="1" applyProtection="0">
      <alignment vertical="top" wrapText="1"/>
    </xf>
    <xf numFmtId="49" fontId="0" borderId="9" applyNumberFormat="1" applyFont="1" applyFill="0" applyBorder="1" applyAlignment="1" applyProtection="0">
      <alignment vertical="top" wrapText="1"/>
    </xf>
    <xf numFmtId="0" fontId="0" borderId="9" applyNumberFormat="1" applyFont="1" applyFill="0" applyBorder="1" applyAlignment="1" applyProtection="0">
      <alignment vertical="top" wrapText="1"/>
    </xf>
    <xf numFmtId="3" fontId="0" borderId="10" applyNumberFormat="1" applyFont="1" applyFill="0" applyBorder="1" applyAlignment="1" applyProtection="0">
      <alignment vertical="top" wrapText="1"/>
    </xf>
    <xf numFmtId="49" fontId="0" borderId="17" applyNumberFormat="1" applyFont="1" applyFill="0" applyBorder="1" applyAlignment="1" applyProtection="0">
      <alignment vertical="top" wrapText="1"/>
    </xf>
    <xf numFmtId="49" fontId="0" borderId="18" applyNumberFormat="1" applyFont="1" applyFill="0" applyBorder="1" applyAlignment="1" applyProtection="0">
      <alignment vertical="top" wrapText="1"/>
    </xf>
    <xf numFmtId="0" fontId="0" borderId="18" applyNumberFormat="1" applyFont="1" applyFill="0" applyBorder="1" applyAlignment="1" applyProtection="0">
      <alignment vertical="top" wrapText="1"/>
    </xf>
    <xf numFmtId="3" fontId="0" borderId="19" applyNumberFormat="1" applyFont="1" applyFill="0" applyBorder="1" applyAlignment="1" applyProtection="0">
      <alignment vertical="top" wrapText="1"/>
    </xf>
    <xf numFmtId="0" fontId="0" applyNumberFormat="1" applyFont="1" applyFill="0" applyBorder="0" applyAlignment="1" applyProtection="0">
      <alignment vertical="top" wrapText="1"/>
    </xf>
    <xf numFmtId="49" fontId="0" fillId="4" borderId="22" applyNumberFormat="1" applyFont="1" applyFill="1" applyBorder="1" applyAlignment="1" applyProtection="0">
      <alignment vertical="top" wrapText="1"/>
    </xf>
    <xf numFmtId="0" fontId="0" applyNumberFormat="1" applyFont="1" applyFill="0" applyBorder="0" applyAlignment="1" applyProtection="0">
      <alignment vertical="top" wrapText="1"/>
    </xf>
    <xf numFmtId="59" fontId="17" fillId="3" borderId="3" applyNumberFormat="1" applyFont="1" applyFill="1" applyBorder="1" applyAlignment="1" applyProtection="0">
      <alignment vertical="top" wrapText="1"/>
    </xf>
    <xf numFmtId="0" fontId="0" borderId="6" applyNumberFormat="0" applyFont="1" applyFill="0" applyBorder="1" applyAlignment="1" applyProtection="0">
      <alignment vertical="top" wrapText="1"/>
    </xf>
    <xf numFmtId="49" fontId="0" fillId="4" borderId="10" applyNumberFormat="1" applyFont="1" applyFill="1" applyBorder="1" applyAlignment="1" applyProtection="0">
      <alignment vertical="top" wrapText="1"/>
    </xf>
    <xf numFmtId="49" fontId="0" borderId="10" applyNumberFormat="1" applyFont="1" applyFill="0" applyBorder="1" applyAlignment="1" applyProtection="0">
      <alignment vertical="top" wrapText="1"/>
    </xf>
    <xf numFmtId="61" fontId="17" fillId="3" borderId="7" applyNumberFormat="1" applyFont="1" applyFill="1" applyBorder="1" applyAlignment="1" applyProtection="0">
      <alignment vertical="top" wrapText="1"/>
    </xf>
    <xf numFmtId="49" fontId="0" fillId="4" borderId="17" applyNumberFormat="1" applyFont="1" applyFill="1" applyBorder="1" applyAlignment="1" applyProtection="0">
      <alignment vertical="top" wrapText="1"/>
    </xf>
    <xf numFmtId="0" fontId="0" fillId="4" borderId="19" applyNumberFormat="0" applyFont="1" applyFill="1" applyBorder="1" applyAlignment="1" applyProtection="0">
      <alignment vertical="top" wrapText="1"/>
    </xf>
  </cellXfs>
  <cellStyles count="1">
    <cellStyle name="Normal" xfId="0" builtinId="0"/>
  </cellStyles>
  <dxfs count="61">
    <dxf>
      <font>
        <color rgb="ffe32400"/>
      </font>
    </dxf>
    <dxf>
      <font>
        <color rgb="ff000000"/>
      </font>
      <fill>
        <patternFill patternType="solid">
          <fgColor indexed="17"/>
          <bgColor indexed="18"/>
        </patternFill>
      </fill>
    </dxf>
    <dxf>
      <font>
        <color rgb="ff000000"/>
      </font>
      <fill>
        <patternFill patternType="solid">
          <fgColor indexed="17"/>
          <bgColor indexed="18"/>
        </patternFill>
      </fill>
    </dxf>
    <dxf>
      <font>
        <color rgb="ff000000"/>
      </font>
      <fill>
        <patternFill patternType="solid">
          <fgColor indexed="17"/>
          <bgColor indexed="19"/>
        </patternFill>
      </fill>
    </dxf>
    <dxf>
      <font>
        <color rgb="ff000000"/>
      </font>
      <fill>
        <patternFill patternType="solid">
          <fgColor indexed="17"/>
          <bgColor indexed="19"/>
        </patternFill>
      </fill>
    </dxf>
    <dxf>
      <font>
        <color rgb="ff000000"/>
      </font>
      <fill>
        <patternFill patternType="solid">
          <fgColor indexed="17"/>
          <bgColor indexed="20"/>
        </patternFill>
      </fill>
    </dxf>
    <dxf>
      <font>
        <color rgb="ff000000"/>
      </font>
      <fill>
        <patternFill patternType="solid">
          <fgColor indexed="17"/>
          <bgColor indexed="20"/>
        </patternFill>
      </fill>
    </dxf>
    <dxf>
      <font>
        <color rgb="ff000000"/>
      </font>
      <fill>
        <patternFill patternType="solid">
          <fgColor indexed="17"/>
          <bgColor indexed="21"/>
        </patternFill>
      </fill>
    </dxf>
    <dxf>
      <font>
        <color rgb="ff000000"/>
      </font>
      <fill>
        <patternFill patternType="solid">
          <fgColor indexed="17"/>
          <bgColor indexed="21"/>
        </patternFill>
      </fill>
    </dxf>
    <dxf>
      <font>
        <color rgb="fffefffe"/>
      </font>
      <fill>
        <patternFill patternType="solid">
          <fgColor indexed="17"/>
          <bgColor indexed="10"/>
        </patternFill>
      </fill>
    </dxf>
    <dxf>
      <font>
        <color rgb="fffefffe"/>
      </font>
      <fill>
        <patternFill patternType="solid">
          <fgColor indexed="17"/>
          <bgColor indexed="10"/>
        </patternFill>
      </fill>
    </dxf>
    <dxf>
      <font>
        <color rgb="ff000000"/>
      </font>
      <fill>
        <patternFill patternType="solid">
          <fgColor indexed="17"/>
          <bgColor indexed="18"/>
        </patternFill>
      </fill>
    </dxf>
    <dxf>
      <font>
        <color rgb="ff000000"/>
      </font>
      <fill>
        <patternFill patternType="solid">
          <fgColor indexed="17"/>
          <bgColor indexed="19"/>
        </patternFill>
      </fill>
    </dxf>
    <dxf>
      <font>
        <color rgb="ff000000"/>
      </font>
      <fill>
        <patternFill patternType="solid">
          <fgColor indexed="17"/>
          <bgColor indexed="20"/>
        </patternFill>
      </fill>
    </dxf>
    <dxf>
      <font>
        <color rgb="ff000000"/>
      </font>
      <fill>
        <patternFill patternType="solid">
          <fgColor indexed="17"/>
          <bgColor indexed="22"/>
        </patternFill>
      </fill>
    </dxf>
    <dxf>
      <font>
        <b val="1"/>
        <color rgb="00000000"/>
      </font>
      <fill>
        <patternFill patternType="solid">
          <fgColor indexed="17"/>
          <bgColor indexed="26"/>
        </patternFill>
      </fill>
    </dxf>
    <dxf>
      <font>
        <b val="1"/>
        <color rgb="00000000"/>
      </font>
      <fill>
        <patternFill patternType="solid">
          <fgColor indexed="17"/>
          <bgColor indexed="9"/>
        </patternFill>
      </fill>
    </dxf>
    <dxf>
      <font>
        <b val="1"/>
        <color rgb="00000000"/>
      </font>
      <fill>
        <patternFill patternType="solid">
          <fgColor indexed="17"/>
          <bgColor indexed="27"/>
        </patternFill>
      </fill>
    </dxf>
    <dxf>
      <font>
        <color rgb="ffd5d5d5"/>
      </font>
      <fill>
        <patternFill patternType="solid">
          <fgColor indexed="17"/>
          <bgColor indexed="28"/>
        </patternFill>
      </fill>
    </dxf>
    <dxf>
      <font>
        <color rgb="ff000000"/>
      </font>
      <fill>
        <patternFill patternType="solid">
          <fgColor indexed="17"/>
          <bgColor indexed="18"/>
        </patternFill>
      </fill>
    </dxf>
    <dxf>
      <font>
        <color rgb="ff000000"/>
      </font>
      <fill>
        <patternFill patternType="solid">
          <fgColor indexed="17"/>
          <bgColor indexed="18"/>
        </patternFill>
      </fill>
    </dxf>
    <dxf>
      <font>
        <color rgb="ff000000"/>
      </font>
      <fill>
        <patternFill patternType="solid">
          <fgColor indexed="17"/>
          <bgColor indexed="19"/>
        </patternFill>
      </fill>
    </dxf>
    <dxf>
      <font>
        <color rgb="ff000000"/>
      </font>
      <fill>
        <patternFill patternType="solid">
          <fgColor indexed="17"/>
          <bgColor indexed="19"/>
        </patternFill>
      </fill>
    </dxf>
    <dxf>
      <font>
        <color rgb="ff000000"/>
      </font>
      <fill>
        <patternFill patternType="solid">
          <fgColor indexed="17"/>
          <bgColor indexed="20"/>
        </patternFill>
      </fill>
    </dxf>
    <dxf>
      <font>
        <color rgb="ff000000"/>
      </font>
      <fill>
        <patternFill patternType="solid">
          <fgColor indexed="17"/>
          <bgColor indexed="20"/>
        </patternFill>
      </fill>
    </dxf>
    <dxf>
      <font>
        <color rgb="ff000000"/>
      </font>
      <fill>
        <patternFill patternType="solid">
          <fgColor indexed="17"/>
          <bgColor indexed="21"/>
        </patternFill>
      </fill>
    </dxf>
    <dxf>
      <font>
        <color rgb="ff000000"/>
      </font>
      <fill>
        <patternFill patternType="solid">
          <fgColor indexed="17"/>
          <bgColor indexed="21"/>
        </patternFill>
      </fill>
    </dxf>
    <dxf>
      <font>
        <color rgb="fffefffe"/>
      </font>
      <fill>
        <patternFill patternType="solid">
          <fgColor indexed="17"/>
          <bgColor indexed="10"/>
        </patternFill>
      </fill>
    </dxf>
    <dxf>
      <font>
        <color rgb="fffefffe"/>
      </font>
      <fill>
        <patternFill patternType="solid">
          <fgColor indexed="17"/>
          <bgColor indexed="10"/>
        </patternFill>
      </fill>
    </dxf>
    <dxf>
      <font>
        <color rgb="ff000000"/>
      </font>
      <fill>
        <patternFill patternType="solid">
          <fgColor indexed="17"/>
          <bgColor indexed="18"/>
        </patternFill>
      </fill>
    </dxf>
    <dxf>
      <font>
        <color rgb="ff000000"/>
      </font>
      <fill>
        <patternFill patternType="solid">
          <fgColor indexed="17"/>
          <bgColor indexed="19"/>
        </patternFill>
      </fill>
    </dxf>
    <dxf>
      <font>
        <color rgb="ff000000"/>
      </font>
      <fill>
        <patternFill patternType="solid">
          <fgColor indexed="17"/>
          <bgColor indexed="20"/>
        </patternFill>
      </fill>
    </dxf>
    <dxf>
      <font>
        <color rgb="ff000000"/>
      </font>
      <fill>
        <patternFill patternType="solid">
          <fgColor indexed="17"/>
          <bgColor indexed="22"/>
        </patternFill>
      </fill>
    </dxf>
    <dxf>
      <font>
        <color rgb="ffe32400"/>
      </font>
    </dxf>
    <dxf>
      <font>
        <b val="1"/>
        <color rgb="00000000"/>
      </font>
      <fill>
        <patternFill patternType="solid">
          <fgColor indexed="17"/>
          <bgColor indexed="26"/>
        </patternFill>
      </fill>
    </dxf>
    <dxf>
      <font>
        <b val="1"/>
        <color rgb="00000000"/>
      </font>
      <fill>
        <patternFill patternType="solid">
          <fgColor indexed="17"/>
          <bgColor indexed="9"/>
        </patternFill>
      </fill>
    </dxf>
    <dxf>
      <font>
        <b val="1"/>
        <color rgb="00000000"/>
      </font>
      <fill>
        <patternFill patternType="solid">
          <fgColor indexed="17"/>
          <bgColor indexed="27"/>
        </patternFill>
      </fill>
    </dxf>
    <dxf>
      <font>
        <color rgb="ffd5d5d5"/>
      </font>
      <fill>
        <patternFill patternType="solid">
          <fgColor indexed="17"/>
          <bgColor indexed="28"/>
        </patternFill>
      </fill>
    </dxf>
    <dxf>
      <font>
        <b val="1"/>
        <color rgb="ff000000"/>
      </font>
      <fill>
        <patternFill patternType="solid">
          <fgColor indexed="17"/>
          <bgColor indexed="29"/>
        </patternFill>
      </fill>
    </dxf>
    <dxf>
      <font>
        <b val="1"/>
        <color rgb="00000000"/>
      </font>
      <fill>
        <patternFill patternType="solid">
          <fgColor indexed="17"/>
          <bgColor indexed="30"/>
        </patternFill>
      </fill>
    </dxf>
    <dxf>
      <font>
        <b val="1"/>
        <color rgb="00000000"/>
      </font>
      <fill>
        <patternFill patternType="solid">
          <fgColor indexed="17"/>
          <bgColor indexed="31"/>
        </patternFill>
      </fill>
    </dxf>
    <dxf>
      <font>
        <color rgb="ffd5d5d5"/>
      </font>
      <fill>
        <patternFill patternType="solid">
          <fgColor indexed="17"/>
          <bgColor indexed="28"/>
        </patternFill>
      </fill>
    </dxf>
    <dxf>
      <font>
        <color rgb="ff000000"/>
      </font>
      <fill>
        <patternFill patternType="solid">
          <fgColor indexed="17"/>
          <bgColor indexed="18"/>
        </patternFill>
      </fill>
    </dxf>
    <dxf>
      <font>
        <color rgb="ff000000"/>
      </font>
      <fill>
        <patternFill patternType="solid">
          <fgColor indexed="17"/>
          <bgColor indexed="18"/>
        </patternFill>
      </fill>
    </dxf>
    <dxf>
      <font>
        <color rgb="ff000000"/>
      </font>
      <fill>
        <patternFill patternType="solid">
          <fgColor indexed="17"/>
          <bgColor indexed="19"/>
        </patternFill>
      </fill>
    </dxf>
    <dxf>
      <font>
        <color rgb="ff000000"/>
      </font>
      <fill>
        <patternFill patternType="solid">
          <fgColor indexed="17"/>
          <bgColor indexed="19"/>
        </patternFill>
      </fill>
    </dxf>
    <dxf>
      <font>
        <color rgb="ff000000"/>
      </font>
      <fill>
        <patternFill patternType="solid">
          <fgColor indexed="17"/>
          <bgColor indexed="20"/>
        </patternFill>
      </fill>
    </dxf>
    <dxf>
      <font>
        <color rgb="ff000000"/>
      </font>
      <fill>
        <patternFill patternType="solid">
          <fgColor indexed="17"/>
          <bgColor indexed="20"/>
        </patternFill>
      </fill>
    </dxf>
    <dxf>
      <font>
        <color rgb="ff000000"/>
      </font>
      <fill>
        <patternFill patternType="solid">
          <fgColor indexed="17"/>
          <bgColor indexed="21"/>
        </patternFill>
      </fill>
    </dxf>
    <dxf>
      <font>
        <color rgb="ff000000"/>
      </font>
      <fill>
        <patternFill patternType="solid">
          <fgColor indexed="17"/>
          <bgColor indexed="21"/>
        </patternFill>
      </fill>
    </dxf>
    <dxf>
      <font>
        <color rgb="fffefffe"/>
      </font>
      <fill>
        <patternFill patternType="solid">
          <fgColor indexed="17"/>
          <bgColor indexed="10"/>
        </patternFill>
      </fill>
    </dxf>
    <dxf>
      <font>
        <color rgb="fffefffe"/>
      </font>
      <fill>
        <patternFill patternType="solid">
          <fgColor indexed="17"/>
          <bgColor indexed="10"/>
        </patternFill>
      </fill>
    </dxf>
    <dxf>
      <font>
        <color rgb="ff000000"/>
      </font>
      <fill>
        <patternFill patternType="solid">
          <fgColor indexed="17"/>
          <bgColor indexed="18"/>
        </patternFill>
      </fill>
    </dxf>
    <dxf>
      <font>
        <color rgb="ff000000"/>
      </font>
      <fill>
        <patternFill patternType="solid">
          <fgColor indexed="17"/>
          <bgColor indexed="19"/>
        </patternFill>
      </fill>
    </dxf>
    <dxf>
      <font>
        <color rgb="ff000000"/>
      </font>
      <fill>
        <patternFill patternType="solid">
          <fgColor indexed="17"/>
          <bgColor indexed="20"/>
        </patternFill>
      </fill>
    </dxf>
    <dxf>
      <font>
        <color rgb="ff000000"/>
      </font>
      <fill>
        <patternFill patternType="solid">
          <fgColor indexed="17"/>
          <bgColor indexed="22"/>
        </patternFill>
      </fill>
    </dxf>
    <dxf>
      <font>
        <color rgb="ffe32400"/>
      </font>
    </dxf>
    <dxf>
      <font>
        <b val="1"/>
        <color rgb="ff000000"/>
      </font>
      <fill>
        <patternFill patternType="solid">
          <fgColor indexed="17"/>
          <bgColor indexed="29"/>
        </patternFill>
      </fill>
    </dxf>
    <dxf>
      <font>
        <b val="1"/>
        <color rgb="00000000"/>
      </font>
      <fill>
        <patternFill patternType="solid">
          <fgColor indexed="17"/>
          <bgColor indexed="30"/>
        </patternFill>
      </fill>
    </dxf>
    <dxf>
      <font>
        <b val="1"/>
        <color rgb="00000000"/>
      </font>
      <fill>
        <patternFill patternType="solid">
          <fgColor indexed="17"/>
          <bgColor indexed="31"/>
        </patternFill>
      </fill>
    </dxf>
    <dxf>
      <font>
        <color rgb="ffd5d5d5"/>
      </font>
      <fill>
        <patternFill patternType="solid">
          <fgColor indexed="17"/>
          <bgColor indexed="28"/>
        </patternFill>
      </fill>
    </dxf>
  </dxfs>
  <tableStyles count="0"/>
  <colors>
    <indexedColors>
      <rgbColor rgb="ff000000"/>
      <rgbColor rgb="ffffffff"/>
      <rgbColor rgb="ffff0000"/>
      <rgbColor rgb="ff00ff00"/>
      <rgbColor rgb="ff0000ff"/>
      <rgbColor rgb="ffffff00"/>
      <rgbColor rgb="ffff00ff"/>
      <rgbColor rgb="ff00ffff"/>
      <rgbColor rgb="ff000000"/>
      <rgbColor rgb="ff919191"/>
      <rgbColor rgb="ff5e5e5e"/>
      <rgbColor rgb="ffa5a5a5"/>
      <rgbColor rgb="fffefffe"/>
      <rgbColor rgb="ffe24b0b"/>
      <rgbColor rgb="ffbfbfbf"/>
      <rgbColor rgb="ff7f7f7f"/>
      <rgbColor rgb="ffe32400"/>
      <rgbColor rgb="00000000"/>
      <rgbColor rgb="e5afe489"/>
      <rgbColor rgb="e5fffc98"/>
      <rgbColor rgb="e5ff9781"/>
      <rgbColor rgb="99b41700"/>
      <rgbColor rgb="b79d1300"/>
      <rgbColor rgb="ff959fab"/>
      <rgbColor rgb="ffe8e8e8"/>
      <rgbColor rgb="fff8ba00"/>
      <rgbColor rgb="fffae232"/>
      <rgbColor rgb="cf935100"/>
      <rgbColor rgb="ffd5d5d5"/>
      <rgbColor rgb="ffb41700"/>
      <rgbColor rgb="e1ff2600"/>
      <rgbColor rgb="fffe634d"/>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Relationships xmlns="http://schemas.openxmlformats.org/package/2006/relationships"><Relationship Id="rId1" Type="http://schemas.openxmlformats.org/officeDocument/2006/relationships/image" Target="../media/image1.jpe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0</xdr:colOff>
      <xdr:row>0</xdr:row>
      <xdr:rowOff>0</xdr:rowOff>
    </xdr:from>
    <xdr:to>
      <xdr:col>0</xdr:col>
      <xdr:colOff>3624579</xdr:colOff>
      <xdr:row>5</xdr:row>
      <xdr:rowOff>158492</xdr:rowOff>
    </xdr:to>
    <xdr:pic>
      <xdr:nvPicPr>
        <xdr:cNvPr id="2" name="32222324-stock-vector-illustration-of-a-fire-on-a-white-background-.jpg"/>
        <xdr:cNvPicPr>
          <a:picLocks noChangeAspect="1"/>
        </xdr:cNvPicPr>
      </xdr:nvPicPr>
      <xdr:blipFill>
        <a:blip r:embed="rId1">
          <a:extLst/>
        </a:blip>
        <a:srcRect l="0" t="0" r="0" b="0"/>
        <a:stretch>
          <a:fillRect/>
        </a:stretch>
      </xdr:blipFill>
      <xdr:spPr>
        <a:xfrm>
          <a:off x="-1" y="-332661"/>
          <a:ext cx="3624581" cy="2384169"/>
        </a:xfrm>
        <a:prstGeom prst="rect">
          <a:avLst/>
        </a:prstGeom>
        <a:ln w="12700" cap="flat">
          <a:noFill/>
          <a:miter lim="400000"/>
        </a:ln>
        <a:effectLst/>
      </xdr:spPr>
    </xdr:pic>
    <xdr:clientData/>
  </xdr:twoCellAnchor>
  <xdr:twoCellAnchor>
    <xdr:from>
      <xdr:col>0</xdr:col>
      <xdr:colOff>2763990</xdr:colOff>
      <xdr:row>0</xdr:row>
      <xdr:rowOff>570687</xdr:rowOff>
    </xdr:from>
    <xdr:to>
      <xdr:col>0</xdr:col>
      <xdr:colOff>8711248</xdr:colOff>
      <xdr:row>3</xdr:row>
      <xdr:rowOff>90627</xdr:rowOff>
    </xdr:to>
    <xdr:sp>
      <xdr:nvSpPr>
        <xdr:cNvPr id="3" name="Shape 3"/>
        <xdr:cNvSpPr txBox="1"/>
      </xdr:nvSpPr>
      <xdr:spPr>
        <a:xfrm>
          <a:off x="2763990" y="570687"/>
          <a:ext cx="5947259" cy="128524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indent="0" algn="l" defTabSz="457200" latinLnBrk="0">
            <a:lnSpc>
              <a:spcPct val="50000"/>
            </a:lnSpc>
            <a:spcBef>
              <a:spcPts val="0"/>
            </a:spcBef>
            <a:spcAft>
              <a:spcPts val="0"/>
            </a:spcAft>
            <a:buClrTx/>
            <a:buSzTx/>
            <a:buFontTx/>
            <a:buNone/>
            <a:tabLst/>
            <a:defRPr b="0" baseline="0" cap="none" i="0" spc="0" strike="noStrike" sz="3100" u="none">
              <a:solidFill>
                <a:srgbClr val="000000"/>
              </a:solidFill>
              <a:uFillTx/>
              <a:latin typeface="ヒラギノ角ゴ StdN"/>
              <a:ea typeface="ヒラギノ角ゴ StdN"/>
              <a:cs typeface="ヒラギノ角ゴ StdN"/>
              <a:sym typeface="ヒラギノ角ゴ StdN"/>
            </a:defRPr>
          </a:pPr>
          <a:r>
            <a:rPr b="0" baseline="0" cap="none" i="0" spc="0" strike="noStrike" sz="3200" u="none">
              <a:solidFill>
                <a:srgbClr val="000000"/>
              </a:solidFill>
              <a:uFillTx/>
              <a:latin typeface="ヒラギノ角ゴ StdN"/>
              <a:ea typeface="ヒラギノ角ゴ StdN"/>
              <a:cs typeface="ヒラギノ角ゴ StdN"/>
              <a:sym typeface="ヒラギノ角ゴ StdN"/>
            </a:rPr>
            <a:t>Mikey Tarts’</a:t>
          </a:r>
          <a:br>
            <a:rPr b="0" baseline="0" cap="none" i="0" spc="0" strike="noStrike" sz="3100" u="none">
              <a:solidFill>
                <a:srgbClr val="000000"/>
              </a:solidFill>
              <a:uFillTx/>
              <a:latin typeface="ヒラギノ角ゴ StdN"/>
              <a:ea typeface="ヒラギノ角ゴ StdN"/>
              <a:cs typeface="ヒラギノ角ゴ StdN"/>
              <a:sym typeface="ヒラギノ角ゴ StdN"/>
            </a:rPr>
          </a:br>
          <a:r>
            <a:rPr b="0" baseline="0" cap="none" i="0" spc="0" strike="noStrike" sz="4800" u="none">
              <a:solidFill>
                <a:srgbClr val="000000"/>
              </a:solidFill>
              <a:uFillTx/>
              <a:latin typeface="ヒラギノ角ゴ StdN"/>
              <a:ea typeface="ヒラギノ角ゴ StdN"/>
              <a:cs typeface="ヒラギノ角ゴ StdN"/>
              <a:sym typeface="ヒラギノ角ゴ StdN"/>
            </a:rPr>
            <a:t>Hot Sauces* List</a:t>
          </a:r>
        </a:p>
      </xdr:txBody>
    </xdr:sp>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0</xdr:colOff>
      <xdr:row>0</xdr:row>
      <xdr:rowOff>0</xdr:rowOff>
    </xdr:from>
    <xdr:to>
      <xdr:col>9</xdr:col>
      <xdr:colOff>2565196</xdr:colOff>
      <xdr:row>1</xdr:row>
      <xdr:rowOff>193039</xdr:rowOff>
    </xdr:to>
    <xdr:sp>
      <xdr:nvSpPr>
        <xdr:cNvPr id="5" name="Shape 5"/>
        <xdr:cNvSpPr txBox="1"/>
      </xdr:nvSpPr>
      <xdr:spPr>
        <a:xfrm>
          <a:off x="-112942" y="-83820"/>
          <a:ext cx="6375198" cy="128524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indent="0" algn="l" defTabSz="457200" latinLnBrk="0">
            <a:lnSpc>
              <a:spcPct val="50000"/>
            </a:lnSpc>
            <a:spcBef>
              <a:spcPts val="0"/>
            </a:spcBef>
            <a:spcAft>
              <a:spcPts val="0"/>
            </a:spcAft>
            <a:buClrTx/>
            <a:buSzTx/>
            <a:buFontTx/>
            <a:buNone/>
            <a:tabLst/>
            <a:defRPr b="0" baseline="0" cap="none" i="0" spc="0" strike="noStrike" sz="3100" u="none">
              <a:solidFill>
                <a:srgbClr val="000000"/>
              </a:solidFill>
              <a:uFillTx/>
              <a:latin typeface="ヒラギノ角ゴ StdN"/>
              <a:ea typeface="ヒラギノ角ゴ StdN"/>
              <a:cs typeface="ヒラギノ角ゴ StdN"/>
              <a:sym typeface="ヒラギノ角ゴ StdN"/>
            </a:defRPr>
          </a:pPr>
          <a:r>
            <a:rPr b="0" baseline="0" cap="none" i="0" spc="0" strike="noStrike" sz="3200" u="none">
              <a:solidFill>
                <a:srgbClr val="000000"/>
              </a:solidFill>
              <a:uFillTx/>
              <a:latin typeface="ヒラギノ角ゴ StdN"/>
              <a:ea typeface="ヒラギノ角ゴ StdN"/>
              <a:cs typeface="ヒラギノ角ゴ StdN"/>
              <a:sym typeface="ヒラギノ角ゴ StdN"/>
            </a:rPr>
            <a:t>Mikey Tarts’</a:t>
          </a:r>
          <a:br>
            <a:rPr b="0" baseline="0" cap="none" i="0" spc="0" strike="noStrike" sz="3100" u="none">
              <a:solidFill>
                <a:srgbClr val="000000"/>
              </a:solidFill>
              <a:uFillTx/>
              <a:latin typeface="ヒラギノ角ゴ StdN"/>
              <a:ea typeface="ヒラギノ角ゴ StdN"/>
              <a:cs typeface="ヒラギノ角ゴ StdN"/>
              <a:sym typeface="ヒラギノ角ゴ StdN"/>
            </a:rPr>
          </a:br>
          <a:r>
            <a:rPr b="0" baseline="0" cap="none" i="0" spc="0" strike="noStrike" sz="4800" u="none">
              <a:solidFill>
                <a:srgbClr val="000000"/>
              </a:solidFill>
              <a:uFillTx/>
              <a:latin typeface="ヒラギノ角ゴ StdN"/>
              <a:ea typeface="ヒラギノ角ゴ StdN"/>
              <a:cs typeface="ヒラギノ角ゴ StdN"/>
              <a:sym typeface="ヒラギノ角ゴ StdN"/>
            </a:rPr>
            <a:t>Sauces to Source</a:t>
          </a:r>
        </a:p>
      </xdr:txBody>
    </xdr:sp>
    <xdr:clientData/>
  </xdr:twoCellAnchor>
</xdr:wsDr>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hyperlink" Target="https://www.barcodelookup.com/816493010149" TargetMode="External"/><Relationship Id="rId2" Type="http://schemas.openxmlformats.org/officeDocument/2006/relationships/hyperlink" Target="https://www.barcodelookup.com/97339000061" TargetMode="External"/><Relationship Id="rId3" Type="http://schemas.openxmlformats.org/officeDocument/2006/relationships/hyperlink" Target="https://www.barcodelookup.com/50639500907" TargetMode="External"/><Relationship Id="rId4" Type="http://schemas.openxmlformats.org/officeDocument/2006/relationships/hyperlink" Target="https://www.barcodelookup.com/49733123457" TargetMode="External"/><Relationship Id="rId5" Type="http://schemas.openxmlformats.org/officeDocument/2006/relationships/hyperlink" Target="http://www.scottrobertsweb.com/scoville-scale/?view=sauces" TargetMode="External"/><Relationship Id="rId6" Type="http://schemas.openxmlformats.org/officeDocument/2006/relationships/hyperlink" Target="https://www.barcodelookup.com/24463061163" TargetMode="External"/><Relationship Id="rId7" Type="http://schemas.openxmlformats.org/officeDocument/2006/relationships/hyperlink" Target="https://www.barcodelookup.com/814417020229" TargetMode="External"/><Relationship Id="rId8" Type="http://schemas.openxmlformats.org/officeDocument/2006/relationships/hyperlink" Target="https://www.barcodelookup.com/11210008557" TargetMode="External"/><Relationship Id="rId9" Type="http://schemas.openxmlformats.org/officeDocument/2006/relationships/hyperlink" Target="https://www.barcodelookup.com/867342000309" TargetMode="External"/><Relationship Id="rId10" Type="http://schemas.openxmlformats.org/officeDocument/2006/relationships/hyperlink" Target="https://www.barcodelookup.com/859011002288" TargetMode="External"/><Relationship Id="rId11" Type="http://schemas.openxmlformats.org/officeDocument/2006/relationships/hyperlink" Target="https://www.barcodelookup.com/76606556111" TargetMode="External"/><Relationship Id="rId12" Type="http://schemas.openxmlformats.org/officeDocument/2006/relationships/hyperlink" Target="https://www.barcodelookup.com/851444008103" TargetMode="External"/><Relationship Id="rId13" Type="http://schemas.openxmlformats.org/officeDocument/2006/relationships/hyperlink" Target="https://www.barcodelookup.com/865372000009" TargetMode="External"/><Relationship Id="rId14" Type="http://schemas.openxmlformats.org/officeDocument/2006/relationships/hyperlink" Target="https://www.barcodelookup.com/72878811002" TargetMode="External"/><Relationship Id="rId15" Type="http://schemas.openxmlformats.org/officeDocument/2006/relationships/hyperlink" Target="https://www.barcodelookup.com/851444008011" TargetMode="External"/><Relationship Id="rId16" Type="http://schemas.openxmlformats.org/officeDocument/2006/relationships/hyperlink" Target="https://www.barcodelookup.com/627843481997" TargetMode="External"/><Relationship Id="rId17" Type="http://schemas.openxmlformats.org/officeDocument/2006/relationships/hyperlink" Target="https://www.barcodelookup.com/27246103227" TargetMode="External"/><Relationship Id="rId18" Type="http://schemas.openxmlformats.org/officeDocument/2006/relationships/hyperlink" Target="https://www.barcodelookup.com/27246103258" TargetMode="External"/><Relationship Id="rId19" Type="http://schemas.openxmlformats.org/officeDocument/2006/relationships/hyperlink" Target="https://www.barcodelookup.com/865125000010" TargetMode="External"/><Relationship Id="rId20" Type="http://schemas.openxmlformats.org/officeDocument/2006/relationships/hyperlink" Target="https://www.barcodelookup.com/661799916967" TargetMode="External"/><Relationship Id="rId21" Type="http://schemas.openxmlformats.org/officeDocument/2006/relationships/drawing" Target="../drawings/drawing1.xml"/></Relationships>

</file>

<file path=xl/worksheets/_rels/sheet2.xml.rels><?xml version="1.0" encoding="UTF-8"?>
<Relationships xmlns="http://schemas.openxmlformats.org/package/2006/relationships"><Relationship Id="rId1" Type="http://schemas.openxmlformats.org/officeDocument/2006/relationships/drawing" Target="../drawings/drawing2.xml"/></Relationships>

</file>

<file path=xl/worksheets/sheet1.xml><?xml version="1.0" encoding="utf-8"?>
<worksheet xmlns:r="http://schemas.openxmlformats.org/officeDocument/2006/relationships" xmlns="http://schemas.openxmlformats.org/spreadsheetml/2006/main">
  <sheetPr>
    <pageSetUpPr fitToPage="1"/>
  </sheetPr>
  <dimension ref="B3:L85"/>
  <sheetViews>
    <sheetView workbookViewId="0" showGridLines="0" defaultGridColor="1"/>
  </sheetViews>
  <sheetFormatPr defaultColWidth="16.3333" defaultRowHeight="19.9" customHeight="1" outlineLevelRow="0" outlineLevelCol="0"/>
  <cols>
    <col min="1" max="1" width="134.742" style="1" customWidth="1"/>
    <col min="2" max="2" width="9.78125" style="1" customWidth="1"/>
    <col min="3" max="3" width="5.41406" style="4" customWidth="1"/>
    <col min="4" max="5" width="28.3438" style="4" customWidth="1"/>
    <col min="6" max="6" width="8" style="4" customWidth="1"/>
    <col min="7" max="7" width="10.6719" style="4" customWidth="1"/>
    <col min="8" max="8" hidden="1" width="16.3333" style="4" customWidth="1"/>
    <col min="9" max="9" width="11.8594" style="4" customWidth="1"/>
    <col min="10" max="10" width="33.9141" style="4" customWidth="1"/>
    <col min="11" max="11" width="13.1016" style="4" customWidth="1"/>
    <col min="12" max="12" width="4.91406" style="4" customWidth="1"/>
    <col min="13" max="256" width="16.3516" style="4" customWidth="1"/>
  </cols>
  <sheetData>
    <row r="1" ht="91.3" customHeight="1"/>
    <row r="2" ht="27.65" customHeight="1">
      <c r="B2" t="s" s="2">
        <v>0</v>
      </c>
    </row>
    <row r="3" ht="20.05" customHeight="1">
      <c r="B3" s="3">
        <f>COUNT(C6:C84)+1</f>
        <v>80</v>
      </c>
    </row>
    <row r="5" ht="16.35" customHeight="1">
      <c r="C5" t="s" s="5">
        <v>1</v>
      </c>
      <c r="D5" t="s" s="6">
        <v>2</v>
      </c>
      <c r="E5" t="s" s="6">
        <v>3</v>
      </c>
      <c r="F5" t="s" s="6">
        <v>4</v>
      </c>
      <c r="G5" t="s" s="6">
        <v>5</v>
      </c>
      <c r="H5" t="s" s="6">
        <v>6</v>
      </c>
      <c r="I5" t="s" s="6">
        <v>7</v>
      </c>
      <c r="J5" t="s" s="6">
        <v>8</v>
      </c>
      <c r="K5" t="s" s="6">
        <v>9</v>
      </c>
      <c r="L5" t="s" s="6">
        <v>10</v>
      </c>
    </row>
    <row r="6" ht="19.5" customHeight="1">
      <c r="C6" s="7">
        <v>1</v>
      </c>
      <c r="D6" t="s" s="8">
        <v>11</v>
      </c>
      <c r="E6" t="s" s="9">
        <v>12</v>
      </c>
      <c r="F6" t="b" s="10">
        <v>1</v>
      </c>
      <c r="G6" s="11">
        <v>8910</v>
      </c>
      <c r="H6" s="11">
        <f>IF(OR(G6&lt;='Log Notes'!$G$11,G6='Log Notes'!$D$11),0,IF(OR(G6&lt;='Log Notes'!$G$12,G6='Log Notes'!$D$12),1,IF(OR(G6&lt;='Log Notes'!$G$13,G6='Log Notes'!$D$13),2,IF(OR(G6&lt;='Log Notes'!$G$14,G6='Log Notes'!$D$14),3,IF(OR(G6&gt;='Log Notes'!$F$15,G6='Log Notes'!$D$15),4,0)))))</f>
        <v>1</v>
      </c>
      <c r="I6" s="10">
        <v>4</v>
      </c>
      <c r="J6" t="s" s="12">
        <v>13</v>
      </c>
      <c r="K6" s="10">
        <v>816493010149</v>
      </c>
      <c r="L6" t="s" s="13">
        <f>IF(ISBLANK(K6),"",HYPERLINK("https://www.barcodelookup.com/"&amp;K6,"✔︎"))</f>
        <v>14</v>
      </c>
    </row>
    <row r="7" ht="19.5" customHeight="1">
      <c r="C7" s="14">
        <v>2</v>
      </c>
      <c r="D7" t="s" s="15">
        <v>15</v>
      </c>
      <c r="E7" t="s" s="16">
        <v>16</v>
      </c>
      <c r="F7" t="b" s="17">
        <v>1</v>
      </c>
      <c r="G7" s="18">
        <v>2100</v>
      </c>
      <c r="H7" s="18">
        <f>IF(OR(G7&lt;='Log Notes'!$G$11,G7='Log Notes'!$D$11),0,IF(OR(G7&lt;='Log Notes'!$G$12,G7='Log Notes'!$D$12),1,IF(OR(G7&lt;='Log Notes'!$G$13,G7='Log Notes'!$D$13),2,IF(OR(G7&lt;='Log Notes'!$G$14,G7='Log Notes'!$D$14),3,IF(OR(G7&gt;='Log Notes'!$F$15,G7='Log Notes'!$D$15),4,0)))))</f>
        <v>0</v>
      </c>
      <c r="I7" s="17">
        <v>4</v>
      </c>
      <c r="J7" t="s" s="19">
        <v>17</v>
      </c>
      <c r="K7" s="17">
        <v>97339000061</v>
      </c>
      <c r="L7" t="s" s="20">
        <f>IF(ISBLANK(K7),"",HYPERLINK("https://www.barcodelookup.com/"&amp;K7,"✔︎"))</f>
        <v>14</v>
      </c>
    </row>
    <row r="8" ht="19.5" customHeight="1">
      <c r="C8" s="14">
        <v>3</v>
      </c>
      <c r="D8" t="s" s="21">
        <v>18</v>
      </c>
      <c r="E8" t="s" s="22">
        <v>19</v>
      </c>
      <c r="F8" t="b" s="23">
        <v>1</v>
      </c>
      <c r="G8" s="24">
        <v>71000</v>
      </c>
      <c r="H8" s="24">
        <f>IF(OR(G8&lt;='Log Notes'!$G$11,G8='Log Notes'!$D$11),0,IF(OR(G8&lt;='Log Notes'!$G$12,G8='Log Notes'!$D$12),1,IF(OR(G8&lt;='Log Notes'!$G$13,G8='Log Notes'!$D$13),2,IF(OR(G8&lt;='Log Notes'!$G$14,G8='Log Notes'!$D$14),3,IF(OR(G8&gt;='Log Notes'!$F$15,G8='Log Notes'!$D$15),4,0)))))</f>
        <v>2</v>
      </c>
      <c r="I8" s="23">
        <v>3</v>
      </c>
      <c r="J8" t="s" s="25">
        <v>20</v>
      </c>
      <c r="K8" s="26"/>
      <c r="L8" t="s" s="27">
        <f>IF(ISBLANK(K8),"",HYPERLINK("https://www.barcodelookup.com/"&amp;K8,"✔︎"))</f>
      </c>
    </row>
    <row r="9" ht="19.5" customHeight="1">
      <c r="C9" s="14">
        <v>4</v>
      </c>
      <c r="D9" t="s" s="15">
        <v>21</v>
      </c>
      <c r="E9" t="s" s="16">
        <v>22</v>
      </c>
      <c r="F9" t="b" s="17">
        <v>0</v>
      </c>
      <c r="G9" s="18">
        <f t="shared" si="7" ref="G9:G24">AVERAGE(50000,250000)</f>
        <v>150000</v>
      </c>
      <c r="H9" s="18">
        <f>IF(OR(G9&lt;='Log Notes'!$G$11,G9='Log Notes'!$D$11),0,IF(OR(G9&lt;='Log Notes'!$G$12,G9='Log Notes'!$D$12),1,IF(OR(G9&lt;='Log Notes'!$G$13,G9='Log Notes'!$D$13),2,IF(OR(G9&lt;='Log Notes'!$G$14,G9='Log Notes'!$D$14),3,IF(OR(G9&gt;='Log Notes'!$F$15,G9='Log Notes'!$D$15),4,0)))))</f>
        <v>3</v>
      </c>
      <c r="I9" s="17">
        <v>3</v>
      </c>
      <c r="J9" t="s" s="19">
        <v>23</v>
      </c>
      <c r="K9" s="28"/>
      <c r="L9" t="s" s="20">
        <f>IF(ISBLANK(K9),"",HYPERLINK("https://www.barcodelookup.com/"&amp;K9,"✔︎"))</f>
      </c>
    </row>
    <row r="10" ht="19.5" customHeight="1">
      <c r="C10" s="14">
        <v>5</v>
      </c>
      <c r="D10" t="s" s="21">
        <v>18</v>
      </c>
      <c r="E10" t="s" s="22">
        <v>24</v>
      </c>
      <c r="F10" t="b" s="23">
        <v>0</v>
      </c>
      <c r="G10" s="24">
        <f t="shared" si="7"/>
        <v>150000</v>
      </c>
      <c r="H10" s="24">
        <f>IF(OR(G10&lt;='Log Notes'!$G$11,G10='Log Notes'!$D$11),0,IF(OR(G10&lt;='Log Notes'!$G$12,G10='Log Notes'!$D$12),1,IF(OR(G10&lt;='Log Notes'!$G$13,G10='Log Notes'!$D$13),2,IF(OR(G10&lt;='Log Notes'!$G$14,G10='Log Notes'!$D$14),3,IF(OR(G10&gt;='Log Notes'!$F$15,G10='Log Notes'!$D$15),4,0)))))</f>
        <v>3</v>
      </c>
      <c r="I10" s="23">
        <v>5</v>
      </c>
      <c r="J10" t="s" s="25">
        <v>25</v>
      </c>
      <c r="K10" s="26"/>
      <c r="L10" t="s" s="27">
        <f>IF(ISBLANK(K10),"",HYPERLINK("https://www.barcodelookup.com/"&amp;K10,"✔︎"))</f>
      </c>
    </row>
    <row r="11" ht="19.5" customHeight="1">
      <c r="C11" s="14">
        <v>6</v>
      </c>
      <c r="D11" t="s" s="15">
        <v>18</v>
      </c>
      <c r="E11" t="s" s="16">
        <v>26</v>
      </c>
      <c r="F11" t="b" s="17">
        <v>0</v>
      </c>
      <c r="G11" s="18">
        <v>28000</v>
      </c>
      <c r="H11" s="18">
        <f>IF(OR(G11&lt;='Log Notes'!$G$11,G11='Log Notes'!$D$11),0,IF(OR(G11&lt;='Log Notes'!$G$12,G11='Log Notes'!$D$12),1,IF(OR(G11&lt;='Log Notes'!$G$13,G11='Log Notes'!$D$13),2,IF(OR(G11&lt;='Log Notes'!$G$14,G11='Log Notes'!$D$14),3,IF(OR(G11&gt;='Log Notes'!$F$15,G11='Log Notes'!$D$15),4,0)))))</f>
        <v>2</v>
      </c>
      <c r="I11" s="17">
        <v>2</v>
      </c>
      <c r="J11" t="s" s="19">
        <v>27</v>
      </c>
      <c r="K11" s="28"/>
      <c r="L11" t="s" s="20">
        <f>IF(ISBLANK(K11),"",HYPERLINK("https://www.barcodelookup.com/"&amp;K11,"✔︎"))</f>
      </c>
    </row>
    <row r="12" ht="30.5" customHeight="1">
      <c r="C12" s="14">
        <v>7</v>
      </c>
      <c r="D12" t="s" s="21">
        <v>28</v>
      </c>
      <c r="E12" t="s" s="22">
        <v>29</v>
      </c>
      <c r="F12" t="b" s="23">
        <v>0</v>
      </c>
      <c r="G12" t="s" s="29">
        <v>30</v>
      </c>
      <c r="H12" s="24">
        <f>IF(OR(G12&lt;='Log Notes'!$G$11,G12='Log Notes'!$D$11),0,IF(OR(G12&lt;='Log Notes'!$G$12,G12='Log Notes'!$D$12),1,IF(OR(G12&lt;='Log Notes'!$G$13,G12='Log Notes'!$D$13),2,IF(OR(G12&lt;='Log Notes'!$G$14,G12='Log Notes'!$D$14),3,IF(OR(G12&gt;='Log Notes'!$F$15,G12='Log Notes'!$D$15),4,0)))))</f>
        <v>1</v>
      </c>
      <c r="I12" s="23">
        <v>4</v>
      </c>
      <c r="J12" t="s" s="25">
        <v>31</v>
      </c>
      <c r="K12" s="26"/>
      <c r="L12" t="s" s="27">
        <f>IF(ISBLANK(K12),"",HYPERLINK("https://www.barcodelookup.com/"&amp;K12,"✔︎"))</f>
      </c>
    </row>
    <row r="13" ht="19.5" customHeight="1">
      <c r="C13" s="14">
        <v>8</v>
      </c>
      <c r="D13" t="s" s="15">
        <v>28</v>
      </c>
      <c r="E13" t="s" s="16">
        <v>32</v>
      </c>
      <c r="F13" t="b" s="17">
        <v>0</v>
      </c>
      <c r="G13" t="s" s="30">
        <v>33</v>
      </c>
      <c r="H13" s="18">
        <f>IF(OR(G13&lt;='Log Notes'!$G$11,G13='Log Notes'!$D$11),0,IF(OR(G13&lt;='Log Notes'!$G$12,G13='Log Notes'!$D$12),1,IF(OR(G13&lt;='Log Notes'!$G$13,G13='Log Notes'!$D$13),2,IF(OR(G13&lt;='Log Notes'!$G$14,G13='Log Notes'!$D$14),3,IF(OR(G13&gt;='Log Notes'!$F$15,G13='Log Notes'!$D$15),4,0)))))</f>
        <v>2</v>
      </c>
      <c r="I13" s="17">
        <v>3</v>
      </c>
      <c r="J13" t="s" s="19">
        <v>34</v>
      </c>
      <c r="K13" s="28"/>
      <c r="L13" t="s" s="20">
        <f>IF(ISBLANK(K13),"",HYPERLINK("https://www.barcodelookup.com/"&amp;K13,"✔︎"))</f>
      </c>
    </row>
    <row r="14" ht="30.5" customHeight="1">
      <c r="C14" s="14">
        <v>9</v>
      </c>
      <c r="D14" t="s" s="21">
        <v>35</v>
      </c>
      <c r="E14" t="s" s="22">
        <v>36</v>
      </c>
      <c r="F14" t="b" s="23">
        <v>1</v>
      </c>
      <c r="G14" t="s" s="29">
        <v>37</v>
      </c>
      <c r="H14" s="24">
        <f>IF(OR(G14&lt;='Log Notes'!$G$11,G14='Log Notes'!$D$11),0,IF(OR(G14&lt;='Log Notes'!$G$12,G14='Log Notes'!$D$12),1,IF(OR(G14&lt;='Log Notes'!$G$13,G14='Log Notes'!$D$13),2,IF(OR(G14&lt;='Log Notes'!$G$14,G14='Log Notes'!$D$14),3,IF(OR(G14&gt;='Log Notes'!$F$15,G14='Log Notes'!$D$15),4,0)))))</f>
        <v>3</v>
      </c>
      <c r="I14" s="23">
        <v>3</v>
      </c>
      <c r="J14" t="s" s="25">
        <v>38</v>
      </c>
      <c r="K14" s="26"/>
      <c r="L14" t="s" s="27">
        <f>IF(ISBLANK(K14),"",HYPERLINK("https://www.barcodelookup.com/"&amp;K14,"✔︎"))</f>
      </c>
    </row>
    <row r="15" ht="52.5" customHeight="1">
      <c r="C15" s="14">
        <v>10</v>
      </c>
      <c r="D15" t="s" s="15">
        <v>39</v>
      </c>
      <c r="E15" t="s" s="16">
        <v>40</v>
      </c>
      <c r="F15" t="b" s="17">
        <v>1</v>
      </c>
      <c r="G15" s="18">
        <f>146*12</f>
        <v>1752</v>
      </c>
      <c r="H15" s="18">
        <f>IF(OR(G15&lt;='Log Notes'!$G$11,G15='Log Notes'!$D$11),0,IF(OR(G15&lt;='Log Notes'!$G$12,G15='Log Notes'!$D$12),1,IF(OR(G15&lt;='Log Notes'!$G$13,G15='Log Notes'!$D$13),2,IF(OR(G15&lt;='Log Notes'!$G$14,G15='Log Notes'!$D$14),3,IF(OR(G15&gt;='Log Notes'!$F$15,G15='Log Notes'!$D$15),4,0)))))</f>
        <v>0</v>
      </c>
      <c r="I15" s="17">
        <v>3</v>
      </c>
      <c r="J15" t="s" s="19">
        <v>41</v>
      </c>
      <c r="K15" s="17">
        <v>50639500907</v>
      </c>
      <c r="L15" t="s" s="20">
        <f>IF(ISBLANK(K15),"",HYPERLINK("https://www.barcodelookup.com/"&amp;K15,"✔︎"))</f>
        <v>14</v>
      </c>
    </row>
    <row r="16" ht="19.5" customHeight="1">
      <c r="C16" s="14">
        <v>11</v>
      </c>
      <c r="D16" t="s" s="21">
        <v>42</v>
      </c>
      <c r="E16" t="s" s="22">
        <v>43</v>
      </c>
      <c r="F16" t="b" s="23">
        <v>0</v>
      </c>
      <c r="G16" s="24">
        <f>AVERAGE(500,1000)</f>
        <v>750</v>
      </c>
      <c r="H16" s="24">
        <f>IF(OR(G16&lt;='Log Notes'!$G$11,G16='Log Notes'!$D$11),0,IF(OR(G16&lt;='Log Notes'!$G$12,G16='Log Notes'!$D$12),1,IF(OR(G16&lt;='Log Notes'!$G$13,G16='Log Notes'!$D$13),2,IF(OR(G16&lt;='Log Notes'!$G$14,G16='Log Notes'!$D$14),3,IF(OR(G16&gt;='Log Notes'!$F$15,G16='Log Notes'!$D$15),4,0)))))</f>
        <v>0</v>
      </c>
      <c r="I16" s="23">
        <v>4</v>
      </c>
      <c r="J16" t="s" s="25">
        <v>44</v>
      </c>
      <c r="K16" s="23">
        <v>49733123457</v>
      </c>
      <c r="L16" t="s" s="27">
        <f>IF(ISBLANK(K16),"",HYPERLINK("https://www.barcodelookup.com/"&amp;K16,"✔︎"))</f>
        <v>14</v>
      </c>
    </row>
    <row r="17" ht="19.5" customHeight="1">
      <c r="C17" s="14">
        <v>12</v>
      </c>
      <c r="D17" t="s" s="15">
        <v>45</v>
      </c>
      <c r="E17" t="s" s="16">
        <v>46</v>
      </c>
      <c r="F17" t="b" s="17">
        <v>1</v>
      </c>
      <c r="G17" s="18">
        <v>100000</v>
      </c>
      <c r="H17" s="18">
        <f>IF(OR(G17&lt;='Log Notes'!$G$11,G17='Log Notes'!$D$11),0,IF(OR(G17&lt;='Log Notes'!$G$12,G17='Log Notes'!$D$12),1,IF(OR(G17&lt;='Log Notes'!$G$13,G17='Log Notes'!$D$13),2,IF(OR(G17&lt;='Log Notes'!$G$14,G17='Log Notes'!$D$14),3,IF(OR(G17&gt;='Log Notes'!$F$15,G17='Log Notes'!$D$15),4,0)))))</f>
        <v>3</v>
      </c>
      <c r="I17" s="17">
        <v>4</v>
      </c>
      <c r="J17" t="s" s="19">
        <v>47</v>
      </c>
      <c r="K17" s="28"/>
      <c r="L17" t="s" s="20">
        <f>IF(ISBLANK(K17),"",HYPERLINK("https://www.barcodelookup.com/"&amp;K17,"✔︎"))</f>
      </c>
    </row>
    <row r="18" ht="19.5" customHeight="1">
      <c r="C18" s="14">
        <v>13</v>
      </c>
      <c r="D18" t="s" s="21">
        <v>48</v>
      </c>
      <c r="E18" t="s" s="22">
        <v>49</v>
      </c>
      <c r="F18" t="b" s="23">
        <v>0</v>
      </c>
      <c r="G18" t="s" s="29">
        <v>50</v>
      </c>
      <c r="H18" s="24">
        <f>IF(OR(G18&lt;='Log Notes'!$G$11,G18='Log Notes'!$D$11),0,IF(OR(G18&lt;='Log Notes'!$G$12,G18='Log Notes'!$D$12),1,IF(OR(G18&lt;='Log Notes'!$G$13,G18='Log Notes'!$D$13),2,IF(OR(G18&lt;='Log Notes'!$G$14,G18='Log Notes'!$D$14),3,IF(OR(G18&gt;='Log Notes'!$F$15,G18='Log Notes'!$D$15),4,0)))))</f>
        <v>0</v>
      </c>
      <c r="I18" s="23">
        <v>1</v>
      </c>
      <c r="J18" t="s" s="25">
        <v>51</v>
      </c>
      <c r="K18" s="26"/>
      <c r="L18" t="s" s="27">
        <f>IF(ISBLANK(K18),"",HYPERLINK("https://www.barcodelookup.com/"&amp;K18,"✔︎"))</f>
      </c>
    </row>
    <row r="19" ht="19.5" customHeight="1">
      <c r="C19" s="14">
        <v>14</v>
      </c>
      <c r="D19" t="s" s="15">
        <v>52</v>
      </c>
      <c r="E19" t="s" s="16">
        <v>53</v>
      </c>
      <c r="F19" t="b" s="17">
        <v>1</v>
      </c>
      <c r="G19" t="s" s="30">
        <v>50</v>
      </c>
      <c r="H19" s="18">
        <f>IF(OR(G19&lt;='Log Notes'!$G$11,G19='Log Notes'!$D$11),0,IF(OR(G19&lt;='Log Notes'!$G$12,G19='Log Notes'!$D$12),1,IF(OR(G19&lt;='Log Notes'!$G$13,G19='Log Notes'!$D$13),2,IF(OR(G19&lt;='Log Notes'!$G$14,G19='Log Notes'!$D$14),3,IF(OR(G19&gt;='Log Notes'!$F$15,G19='Log Notes'!$D$15),4,0)))))</f>
        <v>0</v>
      </c>
      <c r="I19" s="17">
        <v>4</v>
      </c>
      <c r="J19" t="s" s="19">
        <v>54</v>
      </c>
      <c r="K19" s="28"/>
      <c r="L19" t="s" s="20">
        <f>IF(ISBLANK(K19),"",HYPERLINK("https://www.barcodelookup.com/"&amp;K19,"✔︎"))</f>
      </c>
    </row>
    <row r="20" ht="19.5" customHeight="1">
      <c r="C20" s="14">
        <v>15</v>
      </c>
      <c r="D20" t="s" s="21">
        <v>21</v>
      </c>
      <c r="E20" t="s" s="22">
        <v>55</v>
      </c>
      <c r="F20" t="b" s="23">
        <v>1</v>
      </c>
      <c r="G20" s="24">
        <f t="shared" si="7"/>
        <v>150000</v>
      </c>
      <c r="H20" s="24">
        <f>IF(OR(G20&lt;='Log Notes'!$G$11,G20='Log Notes'!$D$11),0,IF(OR(G20&lt;='Log Notes'!$G$12,G20='Log Notes'!$D$12),1,IF(OR(G20&lt;='Log Notes'!$G$13,G20='Log Notes'!$D$13),2,IF(OR(G20&lt;='Log Notes'!$G$14,G20='Log Notes'!$D$14),3,IF(OR(G20&gt;='Log Notes'!$F$15,G20='Log Notes'!$D$15),4,0)))))</f>
        <v>3</v>
      </c>
      <c r="I20" s="23">
        <v>5</v>
      </c>
      <c r="J20" t="s" s="25">
        <v>56</v>
      </c>
      <c r="K20" s="26"/>
      <c r="L20" t="s" s="27">
        <f>IF(ISBLANK(K20),"",HYPERLINK("https://www.barcodelookup.com/"&amp;K20,"✔︎"))</f>
      </c>
    </row>
    <row r="21" ht="19.5" customHeight="1">
      <c r="C21" s="14">
        <v>16</v>
      </c>
      <c r="D21" t="s" s="15">
        <v>57</v>
      </c>
      <c r="E21" t="s" s="16">
        <v>33</v>
      </c>
      <c r="F21" t="b" s="17">
        <v>1</v>
      </c>
      <c r="G21" t="s" s="30">
        <v>30</v>
      </c>
      <c r="H21" s="18">
        <f>IF(OR(G21&lt;='Log Notes'!$G$11,G21='Log Notes'!$D$11),0,IF(OR(G21&lt;='Log Notes'!$G$12,G21='Log Notes'!$D$12),1,IF(OR(G21&lt;='Log Notes'!$G$13,G21='Log Notes'!$D$13),2,IF(OR(G21&lt;='Log Notes'!$G$14,G21='Log Notes'!$D$14),3,IF(OR(G21&gt;='Log Notes'!$F$15,G21='Log Notes'!$D$15),4,0)))))</f>
        <v>1</v>
      </c>
      <c r="I21" s="17">
        <v>2</v>
      </c>
      <c r="J21" t="s" s="19">
        <v>58</v>
      </c>
      <c r="K21" s="28"/>
      <c r="L21" t="s" s="20">
        <f>IF(ISBLANK(K21),"",HYPERLINK("https://www.barcodelookup.com/"&amp;K21,"✔︎"))</f>
      </c>
    </row>
    <row r="22" ht="30.5" customHeight="1">
      <c r="C22" s="14">
        <v>17</v>
      </c>
      <c r="D22" t="s" s="21">
        <v>59</v>
      </c>
      <c r="E22" t="s" s="22">
        <v>60</v>
      </c>
      <c r="F22" t="b" s="23">
        <v>0</v>
      </c>
      <c r="G22" t="s" s="29">
        <v>30</v>
      </c>
      <c r="H22" s="24">
        <f>IF(OR(G22&lt;='Log Notes'!$G$11,G22='Log Notes'!$D$11),0,IF(OR(G22&lt;='Log Notes'!$G$12,G22='Log Notes'!$D$12),1,IF(OR(G22&lt;='Log Notes'!$G$13,G22='Log Notes'!$D$13),2,IF(OR(G22&lt;='Log Notes'!$G$14,G22='Log Notes'!$D$14),3,IF(OR(G22&gt;='Log Notes'!$F$15,G22='Log Notes'!$D$15),4,0)))))</f>
        <v>1</v>
      </c>
      <c r="I22" s="23">
        <v>1</v>
      </c>
      <c r="J22" t="s" s="25">
        <v>61</v>
      </c>
      <c r="K22" s="26"/>
      <c r="L22" t="s" s="27">
        <f>IF(ISBLANK(K22),"",HYPERLINK("https://www.barcodelookup.com/"&amp;K22,"✔︎"))</f>
      </c>
    </row>
    <row r="23" ht="19.5" customHeight="1">
      <c r="C23" s="14">
        <v>18</v>
      </c>
      <c r="D23" t="s" s="15">
        <v>62</v>
      </c>
      <c r="E23" t="s" s="16">
        <v>63</v>
      </c>
      <c r="F23" t="b" s="17">
        <v>0</v>
      </c>
      <c r="G23" s="18">
        <f t="shared" si="40" ref="G23:G29">AVERAGE(1000,10000)</f>
        <v>5500</v>
      </c>
      <c r="H23" s="18">
        <f>IF(OR(G23&lt;='Log Notes'!$G$11,G23='Log Notes'!$D$11),0,IF(OR(G23&lt;='Log Notes'!$G$12,G23='Log Notes'!$D$12),1,IF(OR(G23&lt;='Log Notes'!$G$13,G23='Log Notes'!$D$13),2,IF(OR(G23&lt;='Log Notes'!$G$14,G23='Log Notes'!$D$14),3,IF(OR(G23&gt;='Log Notes'!$F$15,G23='Log Notes'!$D$15),4,0)))))</f>
        <v>0</v>
      </c>
      <c r="I23" s="17">
        <v>3</v>
      </c>
      <c r="J23" t="s" s="19">
        <v>64</v>
      </c>
      <c r="K23" s="28"/>
      <c r="L23" t="s" s="20">
        <f>IF(ISBLANK(K23),"",HYPERLINK("https://www.barcodelookup.com/"&amp;K23,"✔︎"))</f>
      </c>
    </row>
    <row r="24" ht="19.5" customHeight="1">
      <c r="C24" s="14">
        <v>19</v>
      </c>
      <c r="D24" t="s" s="21">
        <v>62</v>
      </c>
      <c r="E24" t="s" s="22">
        <v>65</v>
      </c>
      <c r="F24" t="b" s="23">
        <v>0</v>
      </c>
      <c r="G24" s="24">
        <f t="shared" si="7"/>
        <v>150000</v>
      </c>
      <c r="H24" s="24">
        <f>IF(OR(G24&lt;='Log Notes'!$G$11,G24='Log Notes'!$D$11),0,IF(OR(G24&lt;='Log Notes'!$G$12,G24='Log Notes'!$D$12),1,IF(OR(G24&lt;='Log Notes'!$G$13,G24='Log Notes'!$D$13),2,IF(OR(G24&lt;='Log Notes'!$G$14,G24='Log Notes'!$D$14),3,IF(OR(G24&gt;='Log Notes'!$F$15,G24='Log Notes'!$D$15),4,0)))))</f>
        <v>3</v>
      </c>
      <c r="I24" s="23">
        <v>2</v>
      </c>
      <c r="J24" t="s" s="25">
        <v>66</v>
      </c>
      <c r="K24" s="26"/>
      <c r="L24" t="s" s="27">
        <f>IF(ISBLANK(K24),"",HYPERLINK("https://www.barcodelookup.com/"&amp;K24,"✔︎"))</f>
      </c>
    </row>
    <row r="25" ht="19.5" customHeight="1">
      <c r="C25" s="14">
        <v>20</v>
      </c>
      <c r="D25" t="s" s="15">
        <v>67</v>
      </c>
      <c r="E25" t="s" s="16">
        <v>68</v>
      </c>
      <c r="F25" t="b" s="17">
        <v>0</v>
      </c>
      <c r="G25" s="18">
        <f>AVERAGE(2000,4000)</f>
        <v>3000</v>
      </c>
      <c r="H25" s="18">
        <f>IF(OR(G25&lt;='Log Notes'!$G$11,G25='Log Notes'!$D$11),0,IF(OR(G25&lt;='Log Notes'!$G$12,G25='Log Notes'!$D$12),1,IF(OR(G25&lt;='Log Notes'!$G$13,G25='Log Notes'!$D$13),2,IF(OR(G25&lt;='Log Notes'!$G$14,G25='Log Notes'!$D$14),3,IF(OR(G25&gt;='Log Notes'!$F$15,G25='Log Notes'!$D$15),4,0)))))</f>
        <v>0</v>
      </c>
      <c r="I25" s="17">
        <v>5</v>
      </c>
      <c r="J25" t="s" s="19">
        <v>69</v>
      </c>
      <c r="K25" s="28"/>
      <c r="L25" t="s" s="20">
        <f>IF(ISBLANK(K25),"",HYPERLINK("https://www.barcodelookup.com/"&amp;K25,"✔︎"))</f>
      </c>
    </row>
    <row r="26" ht="19.5" customHeight="1">
      <c r="C26" s="14">
        <v>21</v>
      </c>
      <c r="D26" t="s" s="21">
        <v>70</v>
      </c>
      <c r="E26" t="s" s="22">
        <v>71</v>
      </c>
      <c r="F26" t="b" s="23">
        <v>1</v>
      </c>
      <c r="G26" s="24">
        <v>2200</v>
      </c>
      <c r="H26" s="24">
        <f>IF(OR(G26&lt;='Log Notes'!$G$11,G26='Log Notes'!$D$11),0,IF(OR(G26&lt;='Log Notes'!$G$12,G26='Log Notes'!$D$12),1,IF(OR(G26&lt;='Log Notes'!$G$13,G26='Log Notes'!$D$13),2,IF(OR(G26&lt;='Log Notes'!$G$14,G26='Log Notes'!$D$14),3,IF(OR(G26&gt;='Log Notes'!$F$15,G26='Log Notes'!$D$15),4,0)))))</f>
        <v>0</v>
      </c>
      <c r="I26" s="23">
        <v>2</v>
      </c>
      <c r="J26" t="s" s="25">
        <v>72</v>
      </c>
      <c r="K26" s="23">
        <v>24463061163</v>
      </c>
      <c r="L26" t="s" s="27">
        <f>IF(ISBLANK(K26),"",HYPERLINK("https://www.barcodelookup.com/"&amp;K26,"✔︎"))</f>
        <v>14</v>
      </c>
    </row>
    <row r="27" ht="30.5" customHeight="1">
      <c r="C27" s="14">
        <v>22</v>
      </c>
      <c r="D27" t="s" s="15">
        <v>67</v>
      </c>
      <c r="E27" t="s" s="16">
        <v>73</v>
      </c>
      <c r="F27" t="b" s="17">
        <v>0</v>
      </c>
      <c r="G27" s="18">
        <v>450</v>
      </c>
      <c r="H27" s="18">
        <f>IF(OR(G27&lt;='Log Notes'!$G$11,G27='Log Notes'!$D$11),0,IF(OR(G27&lt;='Log Notes'!$G$12,G27='Log Notes'!$D$12),1,IF(OR(G27&lt;='Log Notes'!$G$13,G27='Log Notes'!$D$13),2,IF(OR(G27&lt;='Log Notes'!$G$14,G27='Log Notes'!$D$14),3,IF(OR(G27&gt;='Log Notes'!$F$15,G27='Log Notes'!$D$15),4,0)))))</f>
        <v>0</v>
      </c>
      <c r="I27" s="17">
        <v>3</v>
      </c>
      <c r="J27" t="s" s="19">
        <v>74</v>
      </c>
      <c r="K27" s="28"/>
      <c r="L27" t="s" s="20">
        <f>IF(ISBLANK(K27),"",HYPERLINK("https://www.barcodelookup.com/"&amp;K27,"✔︎"))</f>
      </c>
    </row>
    <row r="28" ht="30.5" customHeight="1">
      <c r="C28" s="14">
        <v>23</v>
      </c>
      <c r="D28" t="s" s="21">
        <v>75</v>
      </c>
      <c r="E28" t="s" s="22">
        <v>76</v>
      </c>
      <c r="F28" t="b" s="23">
        <v>1</v>
      </c>
      <c r="G28" t="s" s="29">
        <v>30</v>
      </c>
      <c r="H28" s="24">
        <f>IF(OR(G28&lt;='Log Notes'!$G$11,G28='Log Notes'!$D$11),0,IF(OR(G28&lt;='Log Notes'!$G$12,G28='Log Notes'!$D$12),1,IF(OR(G28&lt;='Log Notes'!$G$13,G28='Log Notes'!$D$13),2,IF(OR(G28&lt;='Log Notes'!$G$14,G28='Log Notes'!$D$14),3,IF(OR(G28&gt;='Log Notes'!$F$15,G28='Log Notes'!$D$15),4,0)))))</f>
        <v>1</v>
      </c>
      <c r="I28" s="23">
        <v>1</v>
      </c>
      <c r="J28" t="s" s="25">
        <v>77</v>
      </c>
      <c r="K28" s="23">
        <v>814417020229</v>
      </c>
      <c r="L28" t="s" s="27">
        <f>IF(ISBLANK(K28),"",HYPERLINK("https://www.barcodelookup.com/"&amp;K28,"✔︎"))</f>
        <v>14</v>
      </c>
    </row>
    <row r="29" ht="19.5" customHeight="1">
      <c r="C29" s="14">
        <v>24</v>
      </c>
      <c r="D29" t="s" s="15">
        <v>42</v>
      </c>
      <c r="E29" t="s" s="16">
        <v>78</v>
      </c>
      <c r="F29" t="b" s="17">
        <v>0</v>
      </c>
      <c r="G29" s="18">
        <f t="shared" si="40"/>
        <v>5500</v>
      </c>
      <c r="H29" s="18">
        <f>IF(OR(G29&lt;='Log Notes'!$G$11,G29='Log Notes'!$D$11),0,IF(OR(G29&lt;='Log Notes'!$G$12,G29='Log Notes'!$D$12),1,IF(OR(G29&lt;='Log Notes'!$G$13,G29='Log Notes'!$D$13),2,IF(OR(G29&lt;='Log Notes'!$G$14,G29='Log Notes'!$D$14),3,IF(OR(G29&gt;='Log Notes'!$F$15,G29='Log Notes'!$D$15),4,0)))))</f>
        <v>0</v>
      </c>
      <c r="I29" s="17">
        <v>4</v>
      </c>
      <c r="J29" t="s" s="19">
        <v>79</v>
      </c>
      <c r="K29" s="28"/>
      <c r="L29" t="s" s="20">
        <f>IF(ISBLANK(K29),"",HYPERLINK("https://www.barcodelookup.com/"&amp;K29,"✔︎"))</f>
      </c>
    </row>
    <row r="30" ht="41.5" customHeight="1">
      <c r="C30" s="14">
        <v>25</v>
      </c>
      <c r="D30" t="s" s="21">
        <v>80</v>
      </c>
      <c r="E30" t="s" s="22">
        <v>81</v>
      </c>
      <c r="F30" t="b" s="23">
        <v>0</v>
      </c>
      <c r="G30" t="s" s="29">
        <v>37</v>
      </c>
      <c r="H30" s="24">
        <f>IF(OR(G30&lt;='Log Notes'!$G$11,G30='Log Notes'!$D$11),0,IF(OR(G30&lt;='Log Notes'!$G$12,G30='Log Notes'!$D$12),1,IF(OR(G30&lt;='Log Notes'!$G$13,G30='Log Notes'!$D$13),2,IF(OR(G30&lt;='Log Notes'!$G$14,G30='Log Notes'!$D$14),3,IF(OR(G30&gt;='Log Notes'!$F$15,G30='Log Notes'!$D$15),4,0)))))</f>
        <v>3</v>
      </c>
      <c r="I30" s="23">
        <v>5</v>
      </c>
      <c r="J30" t="s" s="25">
        <v>82</v>
      </c>
      <c r="K30" s="26"/>
      <c r="L30" t="s" s="27">
        <f>IF(ISBLANK(K30),"",HYPERLINK("https://www.barcodelookup.com/"&amp;K30,"✔︎"))</f>
      </c>
    </row>
    <row r="31" ht="19.5" customHeight="1">
      <c r="C31" s="14">
        <v>26</v>
      </c>
      <c r="D31" t="s" s="15">
        <v>83</v>
      </c>
      <c r="E31" t="s" s="16">
        <v>84</v>
      </c>
      <c r="F31" t="b" s="17">
        <v>1</v>
      </c>
      <c r="G31" s="18">
        <v>100000</v>
      </c>
      <c r="H31" s="18">
        <f>IF(OR(G31&lt;='Log Notes'!$G$11,G31='Log Notes'!$D$11),0,IF(OR(G31&lt;='Log Notes'!$G$12,G31='Log Notes'!$D$12),1,IF(OR(G31&lt;='Log Notes'!$G$13,G31='Log Notes'!$D$13),2,IF(OR(G31&lt;='Log Notes'!$G$14,G31='Log Notes'!$D$14),3,IF(OR(G31&gt;='Log Notes'!$F$15,G31='Log Notes'!$D$15),4,0)))))</f>
        <v>3</v>
      </c>
      <c r="I31" s="17">
        <v>4</v>
      </c>
      <c r="J31" t="s" s="19">
        <v>85</v>
      </c>
      <c r="K31" s="28"/>
      <c r="L31" t="s" s="20">
        <f>IF(ISBLANK(K31),"",HYPERLINK("https://www.barcodelookup.com/"&amp;K31,"✔︎"))</f>
      </c>
    </row>
    <row r="32" ht="19.5" customHeight="1">
      <c r="C32" s="14">
        <v>27</v>
      </c>
      <c r="D32" t="s" s="21">
        <v>83</v>
      </c>
      <c r="E32" t="s" s="22">
        <v>86</v>
      </c>
      <c r="F32" t="b" s="23">
        <v>0</v>
      </c>
      <c r="G32" s="24">
        <v>50000</v>
      </c>
      <c r="H32" s="24">
        <f>IF(OR(G32&lt;='Log Notes'!$G$11,G32='Log Notes'!$D$11),0,IF(OR(G32&lt;='Log Notes'!$G$12,G32='Log Notes'!$D$12),1,IF(OR(G32&lt;='Log Notes'!$G$13,G32='Log Notes'!$D$13),2,IF(OR(G32&lt;='Log Notes'!$G$14,G32='Log Notes'!$D$14),3,IF(OR(G32&gt;='Log Notes'!$F$15,G32='Log Notes'!$D$15),4,0)))))</f>
        <v>2</v>
      </c>
      <c r="I32" s="23">
        <v>3</v>
      </c>
      <c r="J32" t="s" s="25">
        <v>87</v>
      </c>
      <c r="K32" s="26"/>
      <c r="L32" t="s" s="27">
        <f>IF(ISBLANK(K32),"",HYPERLINK("https://www.barcodelookup.com/"&amp;K32,"✔︎"))</f>
      </c>
    </row>
    <row r="33" ht="19.5" customHeight="1">
      <c r="C33" s="14">
        <v>28</v>
      </c>
      <c r="D33" t="s" s="15">
        <v>83</v>
      </c>
      <c r="E33" t="s" s="16">
        <v>88</v>
      </c>
      <c r="F33" t="b" s="17">
        <v>1</v>
      </c>
      <c r="G33" t="s" s="30">
        <v>89</v>
      </c>
      <c r="H33" s="18">
        <f>IF(OR(G33&lt;='Log Notes'!$G$11,G33='Log Notes'!$D$11),0,IF(OR(G33&lt;='Log Notes'!$G$12,G33='Log Notes'!$D$12),1,IF(OR(G33&lt;='Log Notes'!$G$13,G33='Log Notes'!$D$13),2,IF(OR(G33&lt;='Log Notes'!$G$14,G33='Log Notes'!$D$14),3,IF(OR(G33&gt;='Log Notes'!$F$15,G33='Log Notes'!$D$15),4,0)))))</f>
        <v>4</v>
      </c>
      <c r="I33" s="17">
        <v>3</v>
      </c>
      <c r="J33" t="s" s="19">
        <v>90</v>
      </c>
      <c r="K33" s="28"/>
      <c r="L33" t="s" s="20">
        <f>IF(ISBLANK(K33),"",HYPERLINK("https://www.barcodelookup.com/"&amp;K33,"✔︎"))</f>
      </c>
    </row>
    <row r="34" ht="19.5" customHeight="1">
      <c r="C34" s="14">
        <v>29</v>
      </c>
      <c r="D34" t="s" s="21">
        <v>91</v>
      </c>
      <c r="E34" t="s" s="22">
        <v>92</v>
      </c>
      <c r="F34" t="b" s="23">
        <v>1</v>
      </c>
      <c r="G34" t="s" s="29">
        <v>89</v>
      </c>
      <c r="H34" s="24">
        <f>IF(OR(G34&lt;='Log Notes'!$G$11,G34='Log Notes'!$D$11),0,IF(OR(G34&lt;='Log Notes'!$G$12,G34='Log Notes'!$D$12),1,IF(OR(G34&lt;='Log Notes'!$G$13,G34='Log Notes'!$D$13),2,IF(OR(G34&lt;='Log Notes'!$G$14,G34='Log Notes'!$D$14),3,IF(OR(G34&gt;='Log Notes'!$F$15,G34='Log Notes'!$D$15),4,0)))))</f>
        <v>4</v>
      </c>
      <c r="I34" s="23">
        <v>2</v>
      </c>
      <c r="J34" t="s" s="25">
        <v>93</v>
      </c>
      <c r="K34" s="26"/>
      <c r="L34" t="s" s="27">
        <f>IF(ISBLANK(K34),"",HYPERLINK("https://www.barcodelookup.com/"&amp;K34,"✔︎"))</f>
      </c>
    </row>
    <row r="35" ht="30.5" customHeight="1">
      <c r="C35" s="14">
        <v>30</v>
      </c>
      <c r="D35" t="s" s="15">
        <v>94</v>
      </c>
      <c r="E35" t="s" s="16">
        <v>43</v>
      </c>
      <c r="F35" t="b" s="17">
        <v>1</v>
      </c>
      <c r="G35" s="18">
        <v>357000</v>
      </c>
      <c r="H35" s="18">
        <f>IF(OR(G35&lt;='Log Notes'!$G$11,G35='Log Notes'!$D$11),0,IF(OR(G35&lt;='Log Notes'!$G$12,G35='Log Notes'!$D$12),1,IF(OR(G35&lt;='Log Notes'!$G$13,G35='Log Notes'!$D$13),2,IF(OR(G35&lt;='Log Notes'!$G$14,G35='Log Notes'!$D$14),3,IF(OR(G35&gt;='Log Notes'!$F$15,G35='Log Notes'!$D$15),4,0)))))</f>
        <v>4</v>
      </c>
      <c r="I35" s="17">
        <v>5</v>
      </c>
      <c r="J35" t="s" s="19">
        <v>95</v>
      </c>
      <c r="K35" s="28"/>
      <c r="L35" t="s" s="20">
        <f>IF(ISBLANK(K35),"",HYPERLINK("https://www.barcodelookup.com/"&amp;K35,"✔︎"))</f>
      </c>
    </row>
    <row r="36" ht="41.5" customHeight="1">
      <c r="C36" s="14">
        <v>31</v>
      </c>
      <c r="D36" t="s" s="21">
        <v>96</v>
      </c>
      <c r="E36" t="s" s="22">
        <v>97</v>
      </c>
      <c r="F36" t="b" s="23">
        <v>1</v>
      </c>
      <c r="G36" s="24">
        <v>180000</v>
      </c>
      <c r="H36" s="24">
        <f>IF(OR(G36&lt;='Log Notes'!$G$11,G36='Log Notes'!$D$11),0,IF(OR(G36&lt;='Log Notes'!$G$12,G36='Log Notes'!$D$12),1,IF(OR(G36&lt;='Log Notes'!$G$13,G36='Log Notes'!$D$13),2,IF(OR(G36&lt;='Log Notes'!$G$14,G36='Log Notes'!$D$14),3,IF(OR(G36&gt;='Log Notes'!$F$15,G36='Log Notes'!$D$15),4,0)))))</f>
        <v>3</v>
      </c>
      <c r="I36" s="23">
        <v>2</v>
      </c>
      <c r="J36" t="s" s="25">
        <v>98</v>
      </c>
      <c r="K36" s="26"/>
      <c r="L36" t="s" s="27">
        <f>IF(ISBLANK(K36),"",HYPERLINK("https://www.barcodelookup.com/"&amp;K36,"✔︎"))</f>
      </c>
    </row>
    <row r="37" ht="30.5" customHeight="1">
      <c r="C37" s="14">
        <v>32</v>
      </c>
      <c r="D37" t="s" s="15">
        <v>99</v>
      </c>
      <c r="E37" t="s" s="16">
        <v>100</v>
      </c>
      <c r="F37" t="b" s="17">
        <v>1</v>
      </c>
      <c r="G37" t="s" s="30">
        <v>30</v>
      </c>
      <c r="H37" s="18">
        <f>IF(OR(G37&lt;='Log Notes'!$G$11,G37='Log Notes'!$D$11),0,IF(OR(G37&lt;='Log Notes'!$G$12,G37='Log Notes'!$D$12),1,IF(OR(G37&lt;='Log Notes'!$G$13,G37='Log Notes'!$D$13),2,IF(OR(G37&lt;='Log Notes'!$G$14,G37='Log Notes'!$D$14),3,IF(OR(G37&gt;='Log Notes'!$F$15,G37='Log Notes'!$D$15),4,0)))))</f>
        <v>1</v>
      </c>
      <c r="I37" s="17">
        <v>3</v>
      </c>
      <c r="J37" t="s" s="19">
        <v>101</v>
      </c>
      <c r="K37" s="28"/>
      <c r="L37" t="s" s="20">
        <f>IF(ISBLANK(K37),"",HYPERLINK("https://www.barcodelookup.com/"&amp;K37,"✔︎"))</f>
      </c>
    </row>
    <row r="38" ht="41.5" customHeight="1">
      <c r="C38" s="14">
        <v>33</v>
      </c>
      <c r="D38" t="s" s="21">
        <v>102</v>
      </c>
      <c r="E38" t="s" s="22">
        <v>103</v>
      </c>
      <c r="F38" t="b" s="23">
        <v>0</v>
      </c>
      <c r="G38" s="24">
        <v>40000</v>
      </c>
      <c r="H38" s="24">
        <f>IF(OR(G38&lt;='Log Notes'!$G$11,G38='Log Notes'!$D$11),0,IF(OR(G38&lt;='Log Notes'!$G$12,G38='Log Notes'!$D$12),1,IF(OR(G38&lt;='Log Notes'!$G$13,G38='Log Notes'!$D$13),2,IF(OR(G38&lt;='Log Notes'!$G$14,G38='Log Notes'!$D$14),3,IF(OR(G38&gt;='Log Notes'!$F$15,G38='Log Notes'!$D$15),4,0)))))</f>
        <v>2</v>
      </c>
      <c r="I38" s="23">
        <v>1</v>
      </c>
      <c r="J38" t="s" s="25">
        <v>104</v>
      </c>
      <c r="K38" s="26"/>
      <c r="L38" t="s" s="27">
        <f>IF(ISBLANK(K38),"",HYPERLINK("https://www.barcodelookup.com/"&amp;K38,"✔︎"))</f>
      </c>
    </row>
    <row r="39" ht="19.5" customHeight="1">
      <c r="C39" s="14">
        <v>34</v>
      </c>
      <c r="D39" t="s" s="15">
        <v>105</v>
      </c>
      <c r="E39" t="s" s="16">
        <v>106</v>
      </c>
      <c r="F39" t="b" s="17">
        <v>0</v>
      </c>
      <c r="G39" s="18">
        <f>AVERAGE(10000,50000)</f>
        <v>30000</v>
      </c>
      <c r="H39" s="18">
        <f>IF(OR(G39&lt;='Log Notes'!$G$11,G39='Log Notes'!$D$11),0,IF(OR(G39&lt;='Log Notes'!$G$12,G39='Log Notes'!$D$12),1,IF(OR(G39&lt;='Log Notes'!$G$13,G39='Log Notes'!$D$13),2,IF(OR(G39&lt;='Log Notes'!$G$14,G39='Log Notes'!$D$14),3,IF(OR(G39&gt;='Log Notes'!$F$15,G39='Log Notes'!$D$15),4,0)))))</f>
        <v>2</v>
      </c>
      <c r="I39" s="17">
        <v>3</v>
      </c>
      <c r="J39" t="s" s="19">
        <v>107</v>
      </c>
      <c r="K39" s="28"/>
      <c r="L39" t="s" s="20">
        <f>IF(ISBLANK(K39),"",HYPERLINK("https://www.barcodelookup.com/"&amp;K39,"✔︎"))</f>
      </c>
    </row>
    <row r="40" ht="41.5" customHeight="1">
      <c r="C40" s="14">
        <v>35</v>
      </c>
      <c r="D40" t="s" s="21">
        <v>108</v>
      </c>
      <c r="E40" t="s" s="22">
        <v>109</v>
      </c>
      <c r="F40" t="b" s="23">
        <v>1</v>
      </c>
      <c r="G40" t="s" s="29">
        <v>30</v>
      </c>
      <c r="H40" s="24">
        <f>IF(OR(G40&lt;='Log Notes'!$G$11,G40='Log Notes'!$D$11),0,IF(OR(G40&lt;='Log Notes'!$G$12,G40='Log Notes'!$D$12),1,IF(OR(G40&lt;='Log Notes'!$G$13,G40='Log Notes'!$D$13),2,IF(OR(G40&lt;='Log Notes'!$G$14,G40='Log Notes'!$D$14),3,IF(OR(G40&gt;='Log Notes'!$F$15,G40='Log Notes'!$D$15),4,0)))))</f>
        <v>1</v>
      </c>
      <c r="I40" s="23">
        <v>3</v>
      </c>
      <c r="J40" t="s" s="25">
        <v>110</v>
      </c>
      <c r="K40" s="26"/>
      <c r="L40" t="s" s="27">
        <f>IF(ISBLANK(K40),"",HYPERLINK("https://www.barcodelookup.com/"&amp;K40,"✔︎"))</f>
      </c>
    </row>
    <row r="41" ht="30.5" customHeight="1">
      <c r="C41" s="14">
        <v>36</v>
      </c>
      <c r="D41" t="s" s="15">
        <v>35</v>
      </c>
      <c r="E41" t="s" s="16">
        <v>111</v>
      </c>
      <c r="F41" t="b" s="17">
        <v>1</v>
      </c>
      <c r="G41" t="s" s="30">
        <v>33</v>
      </c>
      <c r="H41" s="18">
        <f>IF(OR(G41&lt;='Log Notes'!$G$11,G41='Log Notes'!$D$11),0,IF(OR(G41&lt;='Log Notes'!$G$12,G41='Log Notes'!$D$12),1,IF(OR(G41&lt;='Log Notes'!$G$13,G41='Log Notes'!$D$13),2,IF(OR(G41&lt;='Log Notes'!$G$14,G41='Log Notes'!$D$14),3,IF(OR(G41&gt;='Log Notes'!$F$15,G41='Log Notes'!$D$15),4,0)))))</f>
        <v>2</v>
      </c>
      <c r="I41" s="17">
        <v>3</v>
      </c>
      <c r="J41" t="s" s="19">
        <v>112</v>
      </c>
      <c r="K41" s="28"/>
      <c r="L41" t="s" s="20">
        <f>IF(ISBLANK(K41),"",HYPERLINK("https://www.barcodelookup.com/"&amp;K41,"✔︎"))</f>
      </c>
    </row>
    <row r="42" ht="30.5" customHeight="1">
      <c r="C42" s="14">
        <v>37</v>
      </c>
      <c r="D42" t="s" s="21">
        <v>113</v>
      </c>
      <c r="E42" t="s" s="22">
        <v>114</v>
      </c>
      <c r="F42" t="b" s="23">
        <v>0</v>
      </c>
      <c r="G42" t="s" s="29">
        <v>50</v>
      </c>
      <c r="H42" s="24">
        <f>IF(OR(G42&lt;='Log Notes'!$G$11,G42='Log Notes'!$D$11),0,IF(OR(G42&lt;='Log Notes'!$G$12,G42='Log Notes'!$D$12),1,IF(OR(G42&lt;='Log Notes'!$G$13,G42='Log Notes'!$D$13),2,IF(OR(G42&lt;='Log Notes'!$G$14,G42='Log Notes'!$D$14),3,IF(OR(G42&gt;='Log Notes'!$F$15,G42='Log Notes'!$D$15),4,0)))))</f>
        <v>0</v>
      </c>
      <c r="I42" s="23">
        <v>2</v>
      </c>
      <c r="J42" t="s" s="25">
        <v>115</v>
      </c>
      <c r="K42" s="26"/>
      <c r="L42" t="s" s="27">
        <f>IF(ISBLANK(K42),"",HYPERLINK("https://www.barcodelookup.com/"&amp;K42,"✔︎"))</f>
      </c>
    </row>
    <row r="43" ht="19.5" customHeight="1">
      <c r="C43" s="14">
        <v>38</v>
      </c>
      <c r="D43" t="s" s="15">
        <v>116</v>
      </c>
      <c r="E43" t="s" s="16">
        <v>117</v>
      </c>
      <c r="F43" t="b" s="17">
        <v>0</v>
      </c>
      <c r="G43" s="18">
        <v>3000</v>
      </c>
      <c r="H43" s="18">
        <f>IF(OR(G43&lt;='Log Notes'!$G$11,G43='Log Notes'!$D$11),0,IF(OR(G43&lt;='Log Notes'!$G$12,G43='Log Notes'!$D$12),1,IF(OR(G43&lt;='Log Notes'!$G$13,G43='Log Notes'!$D$13),2,IF(OR(G43&lt;='Log Notes'!$G$14,G43='Log Notes'!$D$14),3,IF(OR(G43&gt;='Log Notes'!$F$15,G43='Log Notes'!$D$15),4,0)))))</f>
        <v>0</v>
      </c>
      <c r="I43" s="17">
        <v>2</v>
      </c>
      <c r="J43" t="s" s="19">
        <v>118</v>
      </c>
      <c r="K43" s="28"/>
      <c r="L43" t="s" s="20">
        <f>IF(ISBLANK(K43),"",HYPERLINK("https://www.barcodelookup.com/"&amp;K43,"✔︎"))</f>
      </c>
    </row>
    <row r="44" ht="30.5" customHeight="1">
      <c r="C44" s="14">
        <v>39</v>
      </c>
      <c r="D44" t="s" s="21">
        <v>116</v>
      </c>
      <c r="E44" t="s" s="22">
        <v>119</v>
      </c>
      <c r="F44" t="b" s="23">
        <v>1</v>
      </c>
      <c r="G44" s="24">
        <v>3000</v>
      </c>
      <c r="H44" s="24">
        <f>IF(OR(G44&lt;='Log Notes'!$G$11,G44='Log Notes'!$D$11),0,IF(OR(G44&lt;='Log Notes'!$G$12,G44='Log Notes'!$D$12),1,IF(OR(G44&lt;='Log Notes'!$G$13,G44='Log Notes'!$D$13),2,IF(OR(G44&lt;='Log Notes'!$G$14,G44='Log Notes'!$D$14),3,IF(OR(G44&gt;='Log Notes'!$F$15,G44='Log Notes'!$D$15),4,0)))))</f>
        <v>0</v>
      </c>
      <c r="I44" s="23">
        <v>3</v>
      </c>
      <c r="J44" t="s" s="25">
        <v>120</v>
      </c>
      <c r="K44" s="26"/>
      <c r="L44" t="s" s="27">
        <f>IF(ISBLANK(K44),"",HYPERLINK("https://www.barcodelookup.com/"&amp;K44,"✔︎"))</f>
      </c>
    </row>
    <row r="45" ht="30.5" customHeight="1">
      <c r="C45" s="14">
        <v>40</v>
      </c>
      <c r="D45" t="s" s="15">
        <v>116</v>
      </c>
      <c r="E45" t="s" s="16">
        <v>121</v>
      </c>
      <c r="F45" t="b" s="17">
        <v>1</v>
      </c>
      <c r="G45" s="18">
        <v>3000</v>
      </c>
      <c r="H45" s="18">
        <f>IF(OR(G45&lt;='Log Notes'!$G$11,G45='Log Notes'!$D$11),0,IF(OR(G45&lt;='Log Notes'!$G$12,G45='Log Notes'!$D$12),1,IF(OR(G45&lt;='Log Notes'!$G$13,G45='Log Notes'!$D$13),2,IF(OR(G45&lt;='Log Notes'!$G$14,G45='Log Notes'!$D$14),3,IF(OR(G45&gt;='Log Notes'!$F$15,G45='Log Notes'!$D$15),4,0)))))</f>
        <v>0</v>
      </c>
      <c r="I45" s="17">
        <v>3</v>
      </c>
      <c r="J45" t="s" s="19">
        <v>122</v>
      </c>
      <c r="K45" s="28"/>
      <c r="L45" t="s" s="20">
        <f>IF(ISBLANK(K45),"",HYPERLINK("https://www.barcodelookup.com/"&amp;K45,"✔︎"))</f>
      </c>
    </row>
    <row r="46" ht="41.5" customHeight="1">
      <c r="C46" s="14">
        <v>41</v>
      </c>
      <c r="D46" t="s" s="21">
        <v>116</v>
      </c>
      <c r="E46" t="s" s="22">
        <v>123</v>
      </c>
      <c r="F46" t="b" s="23">
        <v>1</v>
      </c>
      <c r="G46" s="24">
        <v>50000</v>
      </c>
      <c r="H46" s="24">
        <f>IF(OR(G46&lt;='Log Notes'!$G$11,G46='Log Notes'!$D$11),0,IF(OR(G46&lt;='Log Notes'!$G$12,G46='Log Notes'!$D$12),1,IF(OR(G46&lt;='Log Notes'!$G$13,G46='Log Notes'!$D$13),2,IF(OR(G46&lt;='Log Notes'!$G$14,G46='Log Notes'!$D$14),3,IF(OR(G46&gt;='Log Notes'!$F$15,G46='Log Notes'!$D$15),4,0)))))</f>
        <v>2</v>
      </c>
      <c r="I46" s="23">
        <v>4</v>
      </c>
      <c r="J46" t="s" s="25">
        <v>124</v>
      </c>
      <c r="K46" s="23">
        <v>11210008557</v>
      </c>
      <c r="L46" t="s" s="27">
        <f>IF(ISBLANK(K46),"",HYPERLINK("https://www.barcodelookup.com/"&amp;K46,"✔︎"))</f>
        <v>14</v>
      </c>
    </row>
    <row r="47" ht="41.5" customHeight="1">
      <c r="C47" s="14">
        <v>41</v>
      </c>
      <c r="D47" t="s" s="15">
        <v>125</v>
      </c>
      <c r="E47" t="s" s="16">
        <v>126</v>
      </c>
      <c r="F47" t="b" s="17">
        <v>0</v>
      </c>
      <c r="G47" s="18">
        <v>2500</v>
      </c>
      <c r="H47" s="18">
        <f>IF(OR(G47&lt;='Log Notes'!$G$11,G47='Log Notes'!$D$11),0,IF(OR(G47&lt;='Log Notes'!$G$12,G47='Log Notes'!$D$12),1,IF(OR(G47&lt;='Log Notes'!$G$13,G47='Log Notes'!$D$13),2,IF(OR(G47&lt;='Log Notes'!$G$14,G47='Log Notes'!$D$14),3,IF(OR(G47&gt;='Log Notes'!$F$15,G47='Log Notes'!$D$15),4,0)))))</f>
        <v>0</v>
      </c>
      <c r="I47" s="17">
        <v>3</v>
      </c>
      <c r="J47" t="s" s="19">
        <v>127</v>
      </c>
      <c r="K47" s="28"/>
      <c r="L47" t="s" s="20">
        <f>IF(ISBLANK(K47),"",HYPERLINK("https://www.barcodelookup.com/"&amp;K47,"✔︎"))</f>
      </c>
    </row>
    <row r="48" ht="41.5" customHeight="1">
      <c r="C48" s="14">
        <v>42</v>
      </c>
      <c r="D48" t="s" s="21">
        <v>125</v>
      </c>
      <c r="E48" t="s" s="22">
        <v>128</v>
      </c>
      <c r="F48" t="b" s="23">
        <v>1</v>
      </c>
      <c r="G48" s="24">
        <v>2500</v>
      </c>
      <c r="H48" s="24">
        <f>IF(OR(G48&lt;='Log Notes'!$G$11,G48='Log Notes'!$D$11),0,IF(OR(G48&lt;='Log Notes'!$G$12,G48='Log Notes'!$D$12),1,IF(OR(G48&lt;='Log Notes'!$G$13,G48='Log Notes'!$D$13),2,IF(OR(G48&lt;='Log Notes'!$G$14,G48='Log Notes'!$D$14),3,IF(OR(G48&gt;='Log Notes'!$F$15,G48='Log Notes'!$D$15),4,0)))))</f>
        <v>0</v>
      </c>
      <c r="I48" s="23">
        <v>5</v>
      </c>
      <c r="J48" t="s" s="25">
        <v>129</v>
      </c>
      <c r="K48" s="26"/>
      <c r="L48" t="s" s="27">
        <f>IF(ISBLANK(K48),"",HYPERLINK("https://www.barcodelookup.com/"&amp;K48,"✔︎"))</f>
      </c>
    </row>
    <row r="49" ht="19.5" customHeight="1">
      <c r="C49" s="14">
        <v>43</v>
      </c>
      <c r="D49" t="s" s="15">
        <v>130</v>
      </c>
      <c r="E49" t="s" s="16">
        <v>131</v>
      </c>
      <c r="F49" t="b" s="17">
        <v>1</v>
      </c>
      <c r="G49" t="s" s="30">
        <v>33</v>
      </c>
      <c r="H49" s="18">
        <f>IF(OR(G49&lt;='Log Notes'!$G$11,G49='Log Notes'!$D$11),0,IF(OR(G49&lt;='Log Notes'!$G$12,G49='Log Notes'!$D$12),1,IF(OR(G49&lt;='Log Notes'!$G$13,G49='Log Notes'!$D$13),2,IF(OR(G49&lt;='Log Notes'!$G$14,G49='Log Notes'!$D$14),3,IF(OR(G49&gt;='Log Notes'!$F$15,G49='Log Notes'!$D$15),4,0)))))</f>
        <v>2</v>
      </c>
      <c r="I49" s="17">
        <v>4</v>
      </c>
      <c r="J49" t="s" s="19">
        <v>132</v>
      </c>
      <c r="K49" s="28"/>
      <c r="L49" t="s" s="20">
        <f>IF(ISBLANK(K49),"",HYPERLINK("https://www.barcodelookup.com/"&amp;K49,"✔︎"))</f>
      </c>
    </row>
    <row r="50" ht="19.5" customHeight="1">
      <c r="C50" s="14">
        <v>44</v>
      </c>
      <c r="D50" t="s" s="21">
        <v>130</v>
      </c>
      <c r="E50" t="s" s="22">
        <v>133</v>
      </c>
      <c r="F50" t="b" s="23">
        <v>1</v>
      </c>
      <c r="G50" t="s" s="29">
        <v>50</v>
      </c>
      <c r="H50" s="24">
        <f>IF(OR(G50&lt;='Log Notes'!$G$11,G50='Log Notes'!$D$11),0,IF(OR(G50&lt;='Log Notes'!$G$12,G50='Log Notes'!$D$12),1,IF(OR(G50&lt;='Log Notes'!$G$13,G50='Log Notes'!$D$13),2,IF(OR(G50&lt;='Log Notes'!$G$14,G50='Log Notes'!$D$14),3,IF(OR(G50&gt;='Log Notes'!$F$15,G50='Log Notes'!$D$15),4,0)))))</f>
        <v>0</v>
      </c>
      <c r="I50" s="23">
        <v>2</v>
      </c>
      <c r="J50" t="s" s="25">
        <v>134</v>
      </c>
      <c r="K50" s="26"/>
      <c r="L50" t="s" s="27">
        <f>IF(ISBLANK(K50),"",HYPERLINK("https://www.barcodelookup.com/"&amp;K50,"✔︎"))</f>
      </c>
    </row>
    <row r="51" ht="30.5" customHeight="1">
      <c r="C51" s="14">
        <v>45</v>
      </c>
      <c r="D51" t="s" s="15">
        <v>130</v>
      </c>
      <c r="E51" t="s" s="16">
        <v>135</v>
      </c>
      <c r="F51" t="b" s="17">
        <v>1</v>
      </c>
      <c r="G51" t="s" s="30">
        <v>33</v>
      </c>
      <c r="H51" s="18">
        <f>IF(OR(G51&lt;='Log Notes'!$G$11,G51='Log Notes'!$D$11),0,IF(OR(G51&lt;='Log Notes'!$G$12,G51='Log Notes'!$D$12),1,IF(OR(G51&lt;='Log Notes'!$G$13,G51='Log Notes'!$D$13),2,IF(OR(G51&lt;='Log Notes'!$G$14,G51='Log Notes'!$D$14),3,IF(OR(G51&gt;='Log Notes'!$F$15,G51='Log Notes'!$D$15),4,0)))))</f>
        <v>2</v>
      </c>
      <c r="I51" s="17">
        <v>4</v>
      </c>
      <c r="J51" t="s" s="19">
        <v>136</v>
      </c>
      <c r="K51" s="28"/>
      <c r="L51" t="s" s="20">
        <f>IF(ISBLANK(K51),"",HYPERLINK("https://www.barcodelookup.com/"&amp;K51,"✔︎"))</f>
      </c>
    </row>
    <row r="52" ht="19.5" customHeight="1">
      <c r="C52" s="14">
        <v>46</v>
      </c>
      <c r="D52" t="s" s="21">
        <v>137</v>
      </c>
      <c r="E52" t="s" s="22">
        <v>138</v>
      </c>
      <c r="F52" t="b" s="23">
        <v>0</v>
      </c>
      <c r="G52" s="24">
        <v>40000</v>
      </c>
      <c r="H52" s="24">
        <f>IF(OR(G52&lt;='Log Notes'!$G$11,G52='Log Notes'!$D$11),0,IF(OR(G52&lt;='Log Notes'!$G$12,G52='Log Notes'!$D$12),1,IF(OR(G52&lt;='Log Notes'!$G$13,G52='Log Notes'!$D$13),2,IF(OR(G52&lt;='Log Notes'!$G$14,G52='Log Notes'!$D$14),3,IF(OR(G52&gt;='Log Notes'!$F$15,G52='Log Notes'!$D$15),4,0)))))</f>
        <v>2</v>
      </c>
      <c r="I52" s="23">
        <v>5</v>
      </c>
      <c r="J52" t="s" s="25">
        <v>139</v>
      </c>
      <c r="K52" s="23">
        <v>867342000309</v>
      </c>
      <c r="L52" t="s" s="27">
        <f>IF(ISBLANK(K52),"",HYPERLINK("https://www.barcodelookup.com/"&amp;K52,"✔︎"))</f>
        <v>14</v>
      </c>
    </row>
    <row r="53" ht="19.5" customHeight="1">
      <c r="C53" s="14">
        <v>47</v>
      </c>
      <c r="D53" t="s" s="15">
        <v>21</v>
      </c>
      <c r="E53" t="s" s="16">
        <v>140</v>
      </c>
      <c r="F53" t="b" s="17">
        <v>1</v>
      </c>
      <c r="G53" s="18">
        <v>650000</v>
      </c>
      <c r="H53" s="18">
        <f>IF(OR(G53&lt;='Log Notes'!$G$11,G53='Log Notes'!$D$11),0,IF(OR(G53&lt;='Log Notes'!$G$12,G53='Log Notes'!$D$12),1,IF(OR(G53&lt;='Log Notes'!$G$13,G53='Log Notes'!$D$13),2,IF(OR(G53&lt;='Log Notes'!$G$14,G53='Log Notes'!$D$14),3,IF(OR(G53&gt;='Log Notes'!$F$15,G53='Log Notes'!$D$15),4,0)))))</f>
        <v>4</v>
      </c>
      <c r="I53" s="17">
        <v>4</v>
      </c>
      <c r="J53" t="s" s="19">
        <v>141</v>
      </c>
      <c r="K53" s="17">
        <v>859011002288</v>
      </c>
      <c r="L53" t="s" s="20">
        <f>IF(ISBLANK(K53),"",HYPERLINK("https://www.barcodelookup.com/"&amp;K53,"✔︎"))</f>
        <v>14</v>
      </c>
    </row>
    <row r="54" ht="19.5" customHeight="1">
      <c r="C54" s="14">
        <v>48</v>
      </c>
      <c r="D54" t="s" s="21">
        <v>91</v>
      </c>
      <c r="E54" t="s" s="22">
        <v>142</v>
      </c>
      <c r="F54" t="b" s="23">
        <v>0</v>
      </c>
      <c r="G54" t="s" s="29">
        <v>33</v>
      </c>
      <c r="H54" s="24">
        <f>IF(OR(G54&lt;='Log Notes'!$G$11,G54='Log Notes'!$D$11),0,IF(OR(G54&lt;='Log Notes'!$G$12,G54='Log Notes'!$D$12),1,IF(OR(G54&lt;='Log Notes'!$G$13,G54='Log Notes'!$D$13),2,IF(OR(G54&lt;='Log Notes'!$G$14,G54='Log Notes'!$D$14),3,IF(OR(G54&gt;='Log Notes'!$F$15,G54='Log Notes'!$D$15),4,0)))))</f>
        <v>2</v>
      </c>
      <c r="I54" s="23">
        <v>4</v>
      </c>
      <c r="J54" t="s" s="25">
        <v>143</v>
      </c>
      <c r="K54" s="26"/>
      <c r="L54" t="s" s="27">
        <f>IF(ISBLANK(K54),"",HYPERLINK("https://www.barcodelookup.com/"&amp;K54,"✔︎"))</f>
      </c>
    </row>
    <row r="55" ht="19.5" customHeight="1">
      <c r="C55" s="14">
        <v>49</v>
      </c>
      <c r="D55" t="s" s="15">
        <v>144</v>
      </c>
      <c r="E55" t="s" s="16">
        <v>145</v>
      </c>
      <c r="F55" t="b" s="17">
        <v>1</v>
      </c>
      <c r="G55" t="s" s="30">
        <v>50</v>
      </c>
      <c r="H55" s="18">
        <f>IF(OR(G55&lt;='Log Notes'!$G$11,G55='Log Notes'!$D$11),0,IF(OR(G55&lt;='Log Notes'!$G$12,G55='Log Notes'!$D$12),1,IF(OR(G55&lt;='Log Notes'!$G$13,G55='Log Notes'!$D$13),2,IF(OR(G55&lt;='Log Notes'!$G$14,G55='Log Notes'!$D$14),3,IF(OR(G55&gt;='Log Notes'!$F$15,G55='Log Notes'!$D$15),4,0)))))</f>
        <v>0</v>
      </c>
      <c r="I55" s="17">
        <v>2</v>
      </c>
      <c r="J55" t="s" s="19">
        <v>146</v>
      </c>
      <c r="K55" s="28"/>
      <c r="L55" t="s" s="20">
        <f>IF(ISBLANK(K55),"",HYPERLINK("https://www.barcodelookup.com/"&amp;K55,"✔︎"))</f>
      </c>
    </row>
    <row r="56" ht="30.5" customHeight="1">
      <c r="C56" s="14">
        <v>50</v>
      </c>
      <c r="D56" t="s" s="21">
        <v>91</v>
      </c>
      <c r="E56" t="s" s="22">
        <v>147</v>
      </c>
      <c r="F56" t="b" s="23">
        <v>1</v>
      </c>
      <c r="G56" t="s" s="29">
        <v>37</v>
      </c>
      <c r="H56" s="24">
        <f>IF(OR(G56&lt;='Log Notes'!$G$11,G56='Log Notes'!$D$11),0,IF(OR(G56&lt;='Log Notes'!$G$12,G56='Log Notes'!$D$12),1,IF(OR(G56&lt;='Log Notes'!$G$13,G56='Log Notes'!$D$13),2,IF(OR(G56&lt;='Log Notes'!$G$14,G56='Log Notes'!$D$14),3,IF(OR(G56&gt;='Log Notes'!$F$15,G56='Log Notes'!$D$15),4,0)))))</f>
        <v>3</v>
      </c>
      <c r="I56" s="23">
        <v>4</v>
      </c>
      <c r="J56" t="s" s="25">
        <v>148</v>
      </c>
      <c r="K56" s="26"/>
      <c r="L56" t="s" s="27">
        <f>IF(ISBLANK(K56),"",HYPERLINK("https://www.barcodelookup.com/"&amp;K56,"✔︎"))</f>
      </c>
    </row>
    <row r="57" ht="30.5" customHeight="1">
      <c r="C57" s="14">
        <v>51</v>
      </c>
      <c r="D57" t="s" s="15">
        <v>99</v>
      </c>
      <c r="E57" t="s" s="16">
        <v>149</v>
      </c>
      <c r="F57" t="b" s="17">
        <v>1</v>
      </c>
      <c r="G57" t="s" s="30">
        <v>33</v>
      </c>
      <c r="H57" s="18">
        <f>IF(OR(G57&lt;='Log Notes'!$G$11,G57='Log Notes'!$D$11),0,IF(OR(G57&lt;='Log Notes'!$G$12,G57='Log Notes'!$D$12),1,IF(OR(G57&lt;='Log Notes'!$G$13,G57='Log Notes'!$D$13),2,IF(OR(G57&lt;='Log Notes'!$G$14,G57='Log Notes'!$D$14),3,IF(OR(G57&gt;='Log Notes'!$F$15,G57='Log Notes'!$D$15),4,0)))))</f>
        <v>2</v>
      </c>
      <c r="I57" s="17">
        <v>5</v>
      </c>
      <c r="J57" t="s" s="19">
        <v>150</v>
      </c>
      <c r="K57" s="28"/>
      <c r="L57" t="s" s="20">
        <f>IF(ISBLANK(K57),"",HYPERLINK("https://www.barcodelookup.com/"&amp;K57,"✔︎"))</f>
      </c>
    </row>
    <row r="58" ht="30.5" customHeight="1">
      <c r="C58" s="14">
        <v>52</v>
      </c>
      <c r="D58" t="s" s="21">
        <v>151</v>
      </c>
      <c r="E58" t="s" s="22">
        <v>152</v>
      </c>
      <c r="F58" t="b" s="23">
        <v>0</v>
      </c>
      <c r="G58" t="s" s="29">
        <v>30</v>
      </c>
      <c r="H58" s="24">
        <f>IF(OR(G58&lt;='Log Notes'!$G$11,G58='Log Notes'!$D$11),0,IF(OR(G58&lt;='Log Notes'!$G$12,G58='Log Notes'!$D$12),1,IF(OR(G58&lt;='Log Notes'!$G$13,G58='Log Notes'!$D$13),2,IF(OR(G58&lt;='Log Notes'!$G$14,G58='Log Notes'!$D$14),3,IF(OR(G58&gt;='Log Notes'!$F$15,G58='Log Notes'!$D$15),4,0)))))</f>
        <v>1</v>
      </c>
      <c r="I58" s="23">
        <v>4</v>
      </c>
      <c r="J58" t="s" s="25">
        <v>153</v>
      </c>
      <c r="K58" s="26"/>
      <c r="L58" t="s" s="27">
        <f>IF(ISBLANK(K58),"",HYPERLINK("https://www.barcodelookup.com/"&amp;K58,"✔︎"))</f>
      </c>
    </row>
    <row r="59" ht="30.5" customHeight="1">
      <c r="C59" s="14">
        <v>53</v>
      </c>
      <c r="D59" t="s" s="15">
        <v>154</v>
      </c>
      <c r="E59" t="s" s="16">
        <v>155</v>
      </c>
      <c r="F59" t="b" s="17">
        <v>0</v>
      </c>
      <c r="G59" t="s" s="30">
        <v>30</v>
      </c>
      <c r="H59" s="18">
        <f>IF(OR(G59&lt;='Log Notes'!$G$11,G59='Log Notes'!$D$11),0,IF(OR(G59&lt;='Log Notes'!$G$12,G59='Log Notes'!$D$12),1,IF(OR(G59&lt;='Log Notes'!$G$13,G59='Log Notes'!$D$13),2,IF(OR(G59&lt;='Log Notes'!$G$14,G59='Log Notes'!$D$14),3,IF(OR(G59&gt;='Log Notes'!$F$15,G59='Log Notes'!$D$15),4,0)))))</f>
        <v>1</v>
      </c>
      <c r="I59" s="17">
        <v>1</v>
      </c>
      <c r="J59" t="s" s="19">
        <v>156</v>
      </c>
      <c r="K59" s="17">
        <v>76606556111</v>
      </c>
      <c r="L59" t="s" s="20">
        <f>IF(ISBLANK(K59),"",HYPERLINK("https://www.barcodelookup.com/"&amp;K59,"✔︎"))</f>
        <v>14</v>
      </c>
    </row>
    <row r="60" ht="30.5" customHeight="1">
      <c r="C60" s="14">
        <v>54</v>
      </c>
      <c r="D60" t="s" s="21">
        <v>157</v>
      </c>
      <c r="E60" t="s" s="22">
        <v>158</v>
      </c>
      <c r="F60" t="b" s="23">
        <v>1</v>
      </c>
      <c r="G60" t="s" s="29">
        <v>30</v>
      </c>
      <c r="H60" s="24">
        <f>IF(OR(G60&lt;='Log Notes'!$G$11,G60='Log Notes'!$D$11),0,IF(OR(G60&lt;='Log Notes'!$G$12,G60='Log Notes'!$D$12),1,IF(OR(G60&lt;='Log Notes'!$G$13,G60='Log Notes'!$D$13),2,IF(OR(G60&lt;='Log Notes'!$G$14,G60='Log Notes'!$D$14),3,IF(OR(G60&gt;='Log Notes'!$F$15,G60='Log Notes'!$D$15),4,0)))))</f>
        <v>1</v>
      </c>
      <c r="I60" s="23">
        <v>3</v>
      </c>
      <c r="J60" t="s" s="25">
        <v>159</v>
      </c>
      <c r="K60" s="26"/>
      <c r="L60" t="s" s="27">
        <f>IF(ISBLANK(K60),"",HYPERLINK("https://www.barcodelookup.com/"&amp;K60,"✔︎"))</f>
      </c>
    </row>
    <row r="61" ht="30.5" customHeight="1">
      <c r="C61" s="14">
        <v>55</v>
      </c>
      <c r="D61" t="s" s="15">
        <v>52</v>
      </c>
      <c r="E61" t="s" s="16">
        <v>160</v>
      </c>
      <c r="F61" t="b" s="17">
        <v>1</v>
      </c>
      <c r="G61" t="s" s="30">
        <v>37</v>
      </c>
      <c r="H61" s="18">
        <f>IF(OR(G61&lt;='Log Notes'!$G$11,G61='Log Notes'!$D$11),0,IF(OR(G61&lt;='Log Notes'!$G$12,G61='Log Notes'!$D$12),1,IF(OR(G61&lt;='Log Notes'!$G$13,G61='Log Notes'!$D$13),2,IF(OR(G61&lt;='Log Notes'!$G$14,G61='Log Notes'!$D$14),3,IF(OR(G61&gt;='Log Notes'!$F$15,G61='Log Notes'!$D$15),4,0)))))</f>
        <v>3</v>
      </c>
      <c r="I61" s="17">
        <v>2</v>
      </c>
      <c r="J61" t="s" s="19">
        <v>161</v>
      </c>
      <c r="K61" s="28"/>
      <c r="L61" t="s" s="20">
        <f>IF(ISBLANK(K61),"",HYPERLINK("https://www.barcodelookup.com/"&amp;K61,"✔︎"))</f>
      </c>
    </row>
    <row r="62" ht="30.5" customHeight="1">
      <c r="C62" s="14">
        <v>56</v>
      </c>
      <c r="D62" t="s" s="21">
        <v>91</v>
      </c>
      <c r="E62" t="s" s="22">
        <v>162</v>
      </c>
      <c r="F62" t="b" s="23">
        <v>0</v>
      </c>
      <c r="G62" t="s" s="29">
        <v>33</v>
      </c>
      <c r="H62" s="24">
        <f>IF(OR(G62&lt;='Log Notes'!$G$11,G62='Log Notes'!$D$11),0,IF(OR(G62&lt;='Log Notes'!$G$12,G62='Log Notes'!$D$12),1,IF(OR(G62&lt;='Log Notes'!$G$13,G62='Log Notes'!$D$13),2,IF(OR(G62&lt;='Log Notes'!$G$14,G62='Log Notes'!$D$14),3,IF(OR(G62&gt;='Log Notes'!$F$15,G62='Log Notes'!$D$15),4,0)))))</f>
        <v>2</v>
      </c>
      <c r="I62" s="23">
        <v>5</v>
      </c>
      <c r="J62" t="s" s="25">
        <v>163</v>
      </c>
      <c r="K62" s="23">
        <v>851444008103</v>
      </c>
      <c r="L62" t="s" s="27">
        <f>IF(ISBLANK(K62),"",HYPERLINK("https://www.barcodelookup.com/"&amp;K62,"✔︎"))</f>
        <v>14</v>
      </c>
    </row>
    <row r="63" ht="19.5" customHeight="1">
      <c r="C63" s="14">
        <v>57</v>
      </c>
      <c r="D63" t="s" s="15">
        <v>164</v>
      </c>
      <c r="E63" t="s" s="16">
        <v>164</v>
      </c>
      <c r="F63" t="b" s="17">
        <v>0</v>
      </c>
      <c r="G63" t="s" s="30">
        <v>50</v>
      </c>
      <c r="H63" s="18">
        <f>IF(OR(G63&lt;='Log Notes'!$G$11,G63='Log Notes'!$D$11),0,IF(OR(G63&lt;='Log Notes'!$G$12,G63='Log Notes'!$D$12),1,IF(OR(G63&lt;='Log Notes'!$G$13,G63='Log Notes'!$D$13),2,IF(OR(G63&lt;='Log Notes'!$G$14,G63='Log Notes'!$D$14),3,IF(OR(G63&gt;='Log Notes'!$F$15,G63='Log Notes'!$D$15),4,0)))))</f>
        <v>0</v>
      </c>
      <c r="I63" s="17">
        <v>3</v>
      </c>
      <c r="J63" t="s" s="19">
        <v>165</v>
      </c>
      <c r="K63" s="17">
        <v>865372000009</v>
      </c>
      <c r="L63" t="s" s="20">
        <f>IF(ISBLANK(K63),"",HYPERLINK("https://www.barcodelookup.com/"&amp;K63,"✔︎"))</f>
        <v>14</v>
      </c>
    </row>
    <row r="64" ht="30.5" customHeight="1">
      <c r="C64" s="14">
        <v>58</v>
      </c>
      <c r="D64" t="s" s="21">
        <v>166</v>
      </c>
      <c r="E64" t="s" s="22">
        <v>167</v>
      </c>
      <c r="F64" t="b" s="23">
        <v>0</v>
      </c>
      <c r="G64" t="s" s="29">
        <v>50</v>
      </c>
      <c r="H64" s="24">
        <f>IF(OR(G64&lt;='Log Notes'!$G$11,G64='Log Notes'!$D$11),0,IF(OR(G64&lt;='Log Notes'!$G$12,G64='Log Notes'!$D$12),1,IF(OR(G64&lt;='Log Notes'!$G$13,G64='Log Notes'!$D$13),2,IF(OR(G64&lt;='Log Notes'!$G$14,G64='Log Notes'!$D$14),3,IF(OR(G64&gt;='Log Notes'!$F$15,G64='Log Notes'!$D$15),4,0)))))</f>
        <v>0</v>
      </c>
      <c r="I64" s="23">
        <v>2</v>
      </c>
      <c r="J64" t="s" s="25">
        <v>168</v>
      </c>
      <c r="K64" s="23">
        <v>72878811002</v>
      </c>
      <c r="L64" t="s" s="27">
        <f>IF(ISBLANK(K64),"",HYPERLINK("https://www.barcodelookup.com/"&amp;K64,"✔︎"))</f>
        <v>14</v>
      </c>
    </row>
    <row r="65" ht="41.5" customHeight="1">
      <c r="C65" s="14">
        <v>59</v>
      </c>
      <c r="D65" t="s" s="15">
        <v>91</v>
      </c>
      <c r="E65" t="s" s="16">
        <v>169</v>
      </c>
      <c r="F65" t="b" s="17">
        <v>1</v>
      </c>
      <c r="G65" t="s" s="30">
        <v>30</v>
      </c>
      <c r="H65" s="18">
        <f>IF(OR(G65&lt;='Log Notes'!$G$11,G65='Log Notes'!$D$11),0,IF(OR(G65&lt;='Log Notes'!$G$12,G65='Log Notes'!$D$12),1,IF(OR(G65&lt;='Log Notes'!$G$13,G65='Log Notes'!$D$13),2,IF(OR(G65&lt;='Log Notes'!$G$14,G65='Log Notes'!$D$14),3,IF(OR(G65&gt;='Log Notes'!$F$15,G65='Log Notes'!$D$15),4,0)))))</f>
        <v>1</v>
      </c>
      <c r="I65" s="17">
        <v>4</v>
      </c>
      <c r="J65" t="s" s="19">
        <v>170</v>
      </c>
      <c r="K65" s="17">
        <v>851444008011</v>
      </c>
      <c r="L65" t="s" s="20">
        <f>IF(ISBLANK(K65),"",HYPERLINK("https://www.barcodelookup.com/"&amp;K65,"✔︎"))</f>
        <v>14</v>
      </c>
    </row>
    <row r="66" ht="30.5" customHeight="1">
      <c r="C66" s="14">
        <v>60</v>
      </c>
      <c r="D66" t="s" s="21">
        <v>91</v>
      </c>
      <c r="E66" t="s" s="22">
        <v>171</v>
      </c>
      <c r="F66" t="b" s="23">
        <v>0</v>
      </c>
      <c r="G66" t="s" s="29">
        <v>50</v>
      </c>
      <c r="H66" s="24">
        <f>IF(OR(G66&lt;='Log Notes'!$G$11,G66='Log Notes'!$D$11),0,IF(OR(G66&lt;='Log Notes'!$G$12,G66='Log Notes'!$D$12),1,IF(OR(G66&lt;='Log Notes'!$G$13,G66='Log Notes'!$D$13),2,IF(OR(G66&lt;='Log Notes'!$G$14,G66='Log Notes'!$D$14),3,IF(OR(G66&gt;='Log Notes'!$F$15,G66='Log Notes'!$D$15),4,0)))))</f>
        <v>0</v>
      </c>
      <c r="I66" s="23">
        <v>3</v>
      </c>
      <c r="J66" t="s" s="25">
        <v>172</v>
      </c>
      <c r="K66" s="26"/>
      <c r="L66" t="s" s="27">
        <f>IF(ISBLANK(K66),"",HYPERLINK("https://www.barcodelookup.com/"&amp;K66,"✔︎"))</f>
      </c>
    </row>
    <row r="67" ht="41.5" customHeight="1">
      <c r="C67" s="14">
        <v>61</v>
      </c>
      <c r="D67" t="s" s="15">
        <v>173</v>
      </c>
      <c r="E67" t="s" s="16">
        <v>174</v>
      </c>
      <c r="F67" t="b" s="17">
        <v>0</v>
      </c>
      <c r="G67" t="s" s="30">
        <v>50</v>
      </c>
      <c r="H67" s="18">
        <f>IF(OR(G67&lt;='Log Notes'!$G$11,G67='Log Notes'!$D$11),0,IF(OR(G67&lt;='Log Notes'!$G$12,G67='Log Notes'!$D$12),1,IF(OR(G67&lt;='Log Notes'!$G$13,G67='Log Notes'!$D$13),2,IF(OR(G67&lt;='Log Notes'!$G$14,G67='Log Notes'!$D$14),3,IF(OR(G67&gt;='Log Notes'!$F$15,G67='Log Notes'!$D$15),4,0)))))</f>
        <v>0</v>
      </c>
      <c r="I67" s="17">
        <v>3</v>
      </c>
      <c r="J67" t="s" s="19">
        <v>175</v>
      </c>
      <c r="K67" s="17">
        <v>627843481997</v>
      </c>
      <c r="L67" t="s" s="20">
        <f>IF(ISBLANK(K67),"",HYPERLINK("https://www.barcodelookup.com/"&amp;K67,"✔︎"))</f>
        <v>14</v>
      </c>
    </row>
    <row r="68" ht="19.5" customHeight="1">
      <c r="C68" s="14">
        <v>62</v>
      </c>
      <c r="D68" t="s" s="21">
        <v>176</v>
      </c>
      <c r="E68" t="s" s="22">
        <v>177</v>
      </c>
      <c r="F68" t="b" s="23">
        <v>0</v>
      </c>
      <c r="G68" t="s" s="29">
        <v>50</v>
      </c>
      <c r="H68" s="24">
        <f>IF(OR(G68&lt;='Log Notes'!$G$11,G68='Log Notes'!$D$11),0,IF(OR(G68&lt;='Log Notes'!$G$12,G68='Log Notes'!$D$12),1,IF(OR(G68&lt;='Log Notes'!$G$13,G68='Log Notes'!$D$13),2,IF(OR(G68&lt;='Log Notes'!$G$14,G68='Log Notes'!$D$14),3,IF(OR(G68&gt;='Log Notes'!$F$15,G68='Log Notes'!$D$15),4,0)))))</f>
        <v>0</v>
      </c>
      <c r="I68" s="23">
        <v>4</v>
      </c>
      <c r="J68" t="s" s="25">
        <v>178</v>
      </c>
      <c r="K68" s="26"/>
      <c r="L68" t="s" s="27">
        <f>IF(ISBLANK(K68),"",HYPERLINK("https://www.barcodelookup.com/"&amp;K68,"✔︎"))</f>
      </c>
    </row>
    <row r="69" ht="19.5" customHeight="1">
      <c r="C69" s="14">
        <v>64</v>
      </c>
      <c r="D69" t="s" s="15">
        <v>179</v>
      </c>
      <c r="E69" t="s" s="16">
        <v>180</v>
      </c>
      <c r="F69" t="b" s="17">
        <v>0</v>
      </c>
      <c r="G69" t="s" s="30">
        <v>37</v>
      </c>
      <c r="H69" s="18">
        <f>IF(OR(G69&lt;='Log Notes'!$G$11,G69='Log Notes'!$D$11),0,IF(OR(G69&lt;='Log Notes'!$G$12,G69='Log Notes'!$D$12),1,IF(OR(G69&lt;='Log Notes'!$G$13,G69='Log Notes'!$D$13),2,IF(OR(G69&lt;='Log Notes'!$G$14,G69='Log Notes'!$D$14),3,IF(OR(G69&gt;='Log Notes'!$F$15,G69='Log Notes'!$D$15),4,0)))))</f>
        <v>3</v>
      </c>
      <c r="I69" s="17">
        <v>4</v>
      </c>
      <c r="J69" t="s" s="19">
        <v>181</v>
      </c>
      <c r="K69" s="17">
        <v>27246103227</v>
      </c>
      <c r="L69" t="s" s="20">
        <f>IF(ISBLANK(K69),"",HYPERLINK("https://www.barcodelookup.com/"&amp;K69,"✔︎"))</f>
        <v>14</v>
      </c>
    </row>
    <row r="70" ht="30.5" customHeight="1">
      <c r="C70" s="14">
        <v>65</v>
      </c>
      <c r="D70" t="s" s="21">
        <v>179</v>
      </c>
      <c r="E70" t="s" s="22">
        <v>182</v>
      </c>
      <c r="F70" t="b" s="23">
        <v>0</v>
      </c>
      <c r="G70" t="s" s="29">
        <v>37</v>
      </c>
      <c r="H70" s="24">
        <f>IF(OR(G70&lt;='Log Notes'!$G$11,G70='Log Notes'!$D$11),0,IF(OR(G70&lt;='Log Notes'!$G$12,G70='Log Notes'!$D$12),1,IF(OR(G70&lt;='Log Notes'!$G$13,G70='Log Notes'!$D$13),2,IF(OR(G70&lt;='Log Notes'!$G$14,G70='Log Notes'!$D$14),3,IF(OR(G70&gt;='Log Notes'!$F$15,G70='Log Notes'!$D$15),4,0)))))</f>
        <v>3</v>
      </c>
      <c r="I70" s="23">
        <v>2</v>
      </c>
      <c r="J70" t="s" s="25">
        <v>183</v>
      </c>
      <c r="K70" s="23">
        <v>27246103258</v>
      </c>
      <c r="L70" t="s" s="27">
        <f>IF(ISBLANK(K70),"",HYPERLINK("https://www.barcodelookup.com/"&amp;K70,"✔︎"))</f>
        <v>14</v>
      </c>
    </row>
    <row r="71" ht="30.5" customHeight="1">
      <c r="C71" s="14">
        <v>66</v>
      </c>
      <c r="D71" t="s" s="15">
        <v>99</v>
      </c>
      <c r="E71" t="s" s="16">
        <v>184</v>
      </c>
      <c r="F71" t="b" s="17">
        <v>1</v>
      </c>
      <c r="G71" t="s" s="30">
        <v>30</v>
      </c>
      <c r="H71" s="18">
        <f>IF(OR(G71&lt;='Log Notes'!$G$11,G71='Log Notes'!$D$11),0,IF(OR(G71&lt;='Log Notes'!$G$12,G71='Log Notes'!$D$12),1,IF(OR(G71&lt;='Log Notes'!$G$13,G71='Log Notes'!$D$13),2,IF(OR(G71&lt;='Log Notes'!$G$14,G71='Log Notes'!$D$14),3,IF(OR(G71&gt;='Log Notes'!$F$15,G71='Log Notes'!$D$15),4,0)))))</f>
        <v>1</v>
      </c>
      <c r="I71" s="17">
        <v>4</v>
      </c>
      <c r="J71" t="s" s="19">
        <v>185</v>
      </c>
      <c r="K71" s="28"/>
      <c r="L71" t="s" s="20">
        <f>IF(ISBLANK(K71),"",HYPERLINK("https://www.barcodelookup.com/"&amp;K71,"✔︎"))</f>
      </c>
    </row>
    <row r="72" ht="30.5" customHeight="1">
      <c r="C72" s="14">
        <v>67</v>
      </c>
      <c r="D72" t="s" s="21">
        <v>186</v>
      </c>
      <c r="E72" t="s" s="22">
        <v>187</v>
      </c>
      <c r="F72" t="b" s="23">
        <v>1</v>
      </c>
      <c r="G72" t="s" s="29">
        <v>33</v>
      </c>
      <c r="H72" s="24">
        <f>IF(OR(G72&lt;='Log Notes'!$G$11,G72='Log Notes'!$D$11),0,IF(OR(G72&lt;='Log Notes'!$G$12,G72='Log Notes'!$D$12),1,IF(OR(G72&lt;='Log Notes'!$G$13,G72='Log Notes'!$D$13),2,IF(OR(G72&lt;='Log Notes'!$G$14,G72='Log Notes'!$D$14),3,IF(OR(G72&gt;='Log Notes'!$F$15,G72='Log Notes'!$D$15),4,0)))))</f>
        <v>2</v>
      </c>
      <c r="I72" s="23">
        <v>0</v>
      </c>
      <c r="J72" s="26"/>
      <c r="K72" s="26"/>
      <c r="L72" t="s" s="27">
        <f>IF(ISBLANK(K72),"",HYPERLINK("https://www.barcodelookup.com/"&amp;K72,"✔︎"))</f>
      </c>
    </row>
    <row r="73" ht="41.5" customHeight="1">
      <c r="C73" s="14">
        <v>68</v>
      </c>
      <c r="D73" t="s" s="15">
        <v>137</v>
      </c>
      <c r="E73" t="s" s="16">
        <v>188</v>
      </c>
      <c r="F73" t="b" s="17">
        <v>1</v>
      </c>
      <c r="G73" t="s" s="30">
        <v>33</v>
      </c>
      <c r="H73" s="18">
        <f>IF(OR(G73&lt;='Log Notes'!$G$11,G73='Log Notes'!$D$11),0,IF(OR(G73&lt;='Log Notes'!$G$12,G73='Log Notes'!$D$12),1,IF(OR(G73&lt;='Log Notes'!$G$13,G73='Log Notes'!$D$13),2,IF(OR(G73&lt;='Log Notes'!$G$14,G73='Log Notes'!$D$14),3,IF(OR(G73&gt;='Log Notes'!$F$15,G73='Log Notes'!$D$15),4,0)))))</f>
        <v>2</v>
      </c>
      <c r="I73" s="17">
        <v>1</v>
      </c>
      <c r="J73" t="s" s="19">
        <v>189</v>
      </c>
      <c r="K73" s="28"/>
      <c r="L73" t="s" s="20">
        <f>IF(ISBLANK(K73),"",HYPERLINK("https://www.barcodelookup.com/"&amp;K73,"✔︎"))</f>
      </c>
    </row>
    <row r="74" ht="19.5" customHeight="1">
      <c r="C74" s="14">
        <v>69</v>
      </c>
      <c r="D74" t="s" s="21">
        <v>137</v>
      </c>
      <c r="E74" t="s" s="22">
        <v>190</v>
      </c>
      <c r="F74" t="b" s="23">
        <v>1</v>
      </c>
      <c r="G74" t="s" s="29">
        <v>33</v>
      </c>
      <c r="H74" s="24">
        <f>IF(OR(G74&lt;='Log Notes'!$G$11,G74='Log Notes'!$D$11),0,IF(OR(G74&lt;='Log Notes'!$G$12,G74='Log Notes'!$D$12),1,IF(OR(G74&lt;='Log Notes'!$G$13,G74='Log Notes'!$D$13),2,IF(OR(G74&lt;='Log Notes'!$G$14,G74='Log Notes'!$D$14),3,IF(OR(G74&gt;='Log Notes'!$F$15,G74='Log Notes'!$D$15),4,0)))))</f>
        <v>2</v>
      </c>
      <c r="I74" s="23">
        <v>5</v>
      </c>
      <c r="J74" t="s" s="25">
        <v>191</v>
      </c>
      <c r="K74" s="26"/>
      <c r="L74" t="s" s="27">
        <f>IF(ISBLANK(K74),"",HYPERLINK("https://www.barcodelookup.com/"&amp;K74,"✔︎"))</f>
      </c>
    </row>
    <row r="75" ht="41.5" customHeight="1">
      <c r="C75" s="14">
        <v>70</v>
      </c>
      <c r="D75" t="s" s="15">
        <v>28</v>
      </c>
      <c r="E75" t="s" s="16">
        <v>192</v>
      </c>
      <c r="F75" t="b" s="17">
        <v>1</v>
      </c>
      <c r="G75" t="s" s="30">
        <v>30</v>
      </c>
      <c r="H75" s="18">
        <f>IF(OR(G75&lt;='Log Notes'!$G$11,G75='Log Notes'!$D$11),0,IF(OR(G75&lt;='Log Notes'!$G$12,G75='Log Notes'!$D$12),1,IF(OR(G75&lt;='Log Notes'!$G$13,G75='Log Notes'!$D$13),2,IF(OR(G75&lt;='Log Notes'!$G$14,G75='Log Notes'!$D$14),3,IF(OR(G75&gt;='Log Notes'!$F$15,G75='Log Notes'!$D$15),4,0)))))</f>
        <v>1</v>
      </c>
      <c r="I75" s="17">
        <v>4</v>
      </c>
      <c r="J75" t="s" s="19">
        <v>193</v>
      </c>
      <c r="K75" s="28"/>
      <c r="L75" t="s" s="20">
        <f>IF(ISBLANK(K75),"",HYPERLINK("https://www.barcodelookup.com/"&amp;K75,"✔︎"))</f>
      </c>
    </row>
    <row r="76" ht="30.5" customHeight="1">
      <c r="C76" s="14">
        <v>71</v>
      </c>
      <c r="D76" t="s" s="21">
        <v>176</v>
      </c>
      <c r="E76" t="s" s="22">
        <v>194</v>
      </c>
      <c r="F76" t="b" s="23">
        <v>0</v>
      </c>
      <c r="G76" t="s" s="29">
        <v>50</v>
      </c>
      <c r="H76" s="24">
        <f>IF(OR(G76&lt;='Log Notes'!$G$11,G76='Log Notes'!$D$11),0,IF(OR(G76&lt;='Log Notes'!$G$12,G76='Log Notes'!$D$12),1,IF(OR(G76&lt;='Log Notes'!$G$13,G76='Log Notes'!$D$13),2,IF(OR(G76&lt;='Log Notes'!$G$14,G76='Log Notes'!$D$14),3,IF(OR(G76&gt;='Log Notes'!$F$15,G76='Log Notes'!$D$15),4,0)))))</f>
        <v>0</v>
      </c>
      <c r="I76" s="23">
        <v>2</v>
      </c>
      <c r="J76" t="s" s="25">
        <v>195</v>
      </c>
      <c r="K76" s="26"/>
      <c r="L76" t="s" s="27">
        <f>IF(ISBLANK(K76),"",HYPERLINK("https://www.barcodelookup.com/"&amp;K76,"✔︎"))</f>
      </c>
    </row>
    <row r="77" ht="30.5" customHeight="1">
      <c r="C77" s="14">
        <v>72</v>
      </c>
      <c r="D77" t="s" s="15">
        <v>176</v>
      </c>
      <c r="E77" t="s" s="16">
        <v>196</v>
      </c>
      <c r="F77" t="b" s="17">
        <v>0</v>
      </c>
      <c r="G77" t="s" s="30">
        <v>50</v>
      </c>
      <c r="H77" s="18">
        <f>IF(OR(G77&lt;='Log Notes'!$G$11,G77='Log Notes'!$D$11),0,IF(OR(G77&lt;='Log Notes'!$G$12,G77='Log Notes'!$D$12),1,IF(OR(G77&lt;='Log Notes'!$G$13,G77='Log Notes'!$D$13),2,IF(OR(G77&lt;='Log Notes'!$G$14,G77='Log Notes'!$D$14),3,IF(OR(G77&gt;='Log Notes'!$F$15,G77='Log Notes'!$D$15),4,0)))))</f>
        <v>0</v>
      </c>
      <c r="I77" s="17">
        <v>3</v>
      </c>
      <c r="J77" t="s" s="19">
        <v>197</v>
      </c>
      <c r="K77" s="28"/>
      <c r="L77" t="s" s="20">
        <f>IF(ISBLANK(K77),"",HYPERLINK("https://www.barcodelookup.com/"&amp;K77,"✔︎"))</f>
      </c>
    </row>
    <row r="78" ht="41.5" customHeight="1">
      <c r="C78" s="14">
        <v>73</v>
      </c>
      <c r="D78" t="s" s="21">
        <v>176</v>
      </c>
      <c r="E78" t="s" s="22">
        <v>198</v>
      </c>
      <c r="F78" t="b" s="23">
        <v>0</v>
      </c>
      <c r="G78" t="s" s="29">
        <v>50</v>
      </c>
      <c r="H78" s="24">
        <f>IF(OR(G78&lt;='Log Notes'!$G$11,G78='Log Notes'!$D$11),0,IF(OR(G78&lt;='Log Notes'!$G$12,G78='Log Notes'!$D$12),1,IF(OR(G78&lt;='Log Notes'!$G$13,G78='Log Notes'!$D$13),2,IF(OR(G78&lt;='Log Notes'!$G$14,G78='Log Notes'!$D$14),3,IF(OR(G78&gt;='Log Notes'!$F$15,G78='Log Notes'!$D$15),4,0)))))</f>
        <v>0</v>
      </c>
      <c r="I78" s="23">
        <v>2</v>
      </c>
      <c r="J78" t="s" s="25">
        <v>199</v>
      </c>
      <c r="K78" s="26"/>
      <c r="L78" t="s" s="27">
        <f>IF(ISBLANK(K78),"",HYPERLINK("https://www.barcodelookup.com/"&amp;K78,"✔︎"))</f>
      </c>
    </row>
    <row r="79" ht="30.5" customHeight="1">
      <c r="C79" s="14">
        <v>74</v>
      </c>
      <c r="D79" t="s" s="15">
        <v>200</v>
      </c>
      <c r="E79" t="s" s="16">
        <v>201</v>
      </c>
      <c r="F79" t="b" s="17">
        <v>1</v>
      </c>
      <c r="G79" t="s" s="30">
        <v>33</v>
      </c>
      <c r="H79" s="18">
        <f>IF(OR(G79&lt;='Log Notes'!$G$11,G79='Log Notes'!$D$11),0,IF(OR(G79&lt;='Log Notes'!$G$12,G79='Log Notes'!$D$12),1,IF(OR(G79&lt;='Log Notes'!$G$13,G79='Log Notes'!$D$13),2,IF(OR(G79&lt;='Log Notes'!$G$14,G79='Log Notes'!$D$14),3,IF(OR(G79&gt;='Log Notes'!$F$15,G79='Log Notes'!$D$15),4,0)))))</f>
        <v>2</v>
      </c>
      <c r="I79" s="17">
        <v>4</v>
      </c>
      <c r="J79" t="s" s="19">
        <v>202</v>
      </c>
      <c r="K79" s="28"/>
      <c r="L79" t="s" s="20">
        <f>IF(ISBLANK(K79),"",HYPERLINK("https://www.barcodelookup.com/"&amp;K79,"✔︎"))</f>
      </c>
    </row>
    <row r="80" ht="19.5" customHeight="1">
      <c r="C80" s="14">
        <v>75</v>
      </c>
      <c r="D80" t="s" s="21">
        <v>203</v>
      </c>
      <c r="E80" t="s" s="22">
        <v>204</v>
      </c>
      <c r="F80" t="b" s="23">
        <v>1</v>
      </c>
      <c r="G80" t="s" s="29">
        <v>33</v>
      </c>
      <c r="H80" s="24">
        <f>IF(OR(G80&lt;='Log Notes'!$G$11,G80='Log Notes'!$D$11),0,IF(OR(G80&lt;='Log Notes'!$G$12,G80='Log Notes'!$D$12),1,IF(OR(G80&lt;='Log Notes'!$G$13,G80='Log Notes'!$D$13),2,IF(OR(G80&lt;='Log Notes'!$G$14,G80='Log Notes'!$D$14),3,IF(OR(G80&gt;='Log Notes'!$F$15,G80='Log Notes'!$D$15),4,0)))))</f>
        <v>2</v>
      </c>
      <c r="I80" s="23">
        <v>0</v>
      </c>
      <c r="J80" s="26"/>
      <c r="K80" s="23">
        <v>865125000010</v>
      </c>
      <c r="L80" t="s" s="27">
        <f>IF(ISBLANK(K80),"",HYPERLINK("https://www.barcodelookup.com/"&amp;K80,"✔︎"))</f>
        <v>14</v>
      </c>
    </row>
    <row r="81" ht="30.5" customHeight="1">
      <c r="C81" s="14">
        <v>76</v>
      </c>
      <c r="D81" t="s" s="15">
        <v>205</v>
      </c>
      <c r="E81" t="s" s="16">
        <v>206</v>
      </c>
      <c r="F81" t="b" s="17">
        <v>1</v>
      </c>
      <c r="G81" t="s" s="30">
        <v>37</v>
      </c>
      <c r="H81" s="18">
        <f>IF(OR(G81&lt;='Log Notes'!$G$11,G81='Log Notes'!$D$11),0,IF(OR(G81&lt;='Log Notes'!$G$12,G81='Log Notes'!$D$12),1,IF(OR(G81&lt;='Log Notes'!$G$13,G81='Log Notes'!$D$13),2,IF(OR(G81&lt;='Log Notes'!$G$14,G81='Log Notes'!$D$14),3,IF(OR(G81&gt;='Log Notes'!$F$15,G81='Log Notes'!$D$15),4,0)))))</f>
        <v>3</v>
      </c>
      <c r="I81" s="17">
        <v>0</v>
      </c>
      <c r="J81" t="s" s="19">
        <v>207</v>
      </c>
      <c r="K81" s="17">
        <v>661799916967</v>
      </c>
      <c r="L81" t="s" s="20">
        <f>IF(ISBLANK(K81),"",HYPERLINK("https://www.barcodelookup.com/"&amp;K81,"✔︎"))</f>
        <v>14</v>
      </c>
    </row>
    <row r="82" ht="30.5" customHeight="1">
      <c r="C82" s="14">
        <v>77</v>
      </c>
      <c r="D82" t="s" s="21">
        <v>137</v>
      </c>
      <c r="E82" t="s" s="22">
        <v>208</v>
      </c>
      <c r="F82" t="b" s="23">
        <v>1</v>
      </c>
      <c r="G82" s="24">
        <v>100000</v>
      </c>
      <c r="H82" s="24">
        <f>IF(OR(G82&lt;='Log Notes'!$G$11,G82='Log Notes'!$D$11),0,IF(OR(G82&lt;='Log Notes'!$G$12,G82='Log Notes'!$D$12),1,IF(OR(G82&lt;='Log Notes'!$G$13,G82='Log Notes'!$D$13),2,IF(OR(G82&lt;='Log Notes'!$G$14,G82='Log Notes'!$D$14),3,IF(OR(G82&gt;='Log Notes'!$F$15,G82='Log Notes'!$D$15),4,0)))))</f>
        <v>3</v>
      </c>
      <c r="I82" s="23">
        <v>4</v>
      </c>
      <c r="J82" s="26"/>
      <c r="K82" s="26"/>
      <c r="L82" t="s" s="27">
        <f>IF(ISBLANK(K82),"",HYPERLINK("https://www.barcodelookup.com/"&amp;K82,"✔︎"))</f>
      </c>
    </row>
    <row r="83" ht="19.5" customHeight="1">
      <c r="C83" s="14">
        <v>78</v>
      </c>
      <c r="D83" t="s" s="15">
        <v>137</v>
      </c>
      <c r="E83" t="s" s="16">
        <v>209</v>
      </c>
      <c r="F83" t="b" s="17">
        <v>1</v>
      </c>
      <c r="G83" t="s" s="30">
        <v>50</v>
      </c>
      <c r="H83" s="18">
        <f>IF(OR(G83&lt;='Log Notes'!$G$11,G83='Log Notes'!$D$11),0,IF(OR(G83&lt;='Log Notes'!$G$12,G83='Log Notes'!$D$12),1,IF(OR(G83&lt;='Log Notes'!$G$13,G83='Log Notes'!$D$13),2,IF(OR(G83&lt;='Log Notes'!$G$14,G83='Log Notes'!$D$14),3,IF(OR(G83&gt;='Log Notes'!$F$15,G83='Log Notes'!$D$15),4,0)))))</f>
        <v>0</v>
      </c>
      <c r="I83" s="17">
        <v>2</v>
      </c>
      <c r="J83" t="s" s="19">
        <v>210</v>
      </c>
      <c r="K83" s="28"/>
      <c r="L83" t="s" s="20">
        <f>IF(ISBLANK(K83),"",HYPERLINK("https://www.barcodelookup.com/"&amp;K83,"✔︎"))</f>
      </c>
    </row>
    <row r="84" ht="30.5" customHeight="1">
      <c r="C84" s="31">
        <v>79</v>
      </c>
      <c r="D84" t="s" s="32">
        <v>137</v>
      </c>
      <c r="E84" t="s" s="33">
        <v>211</v>
      </c>
      <c r="F84" t="b" s="34">
        <v>1</v>
      </c>
      <c r="G84" s="35"/>
      <c r="H84" s="35">
        <f>IF(OR(G84&lt;='Log Notes'!$G$11,G84='Log Notes'!$D$11),0,IF(OR(G84&lt;='Log Notes'!$G$12,G84='Log Notes'!$D$12),1,IF(OR(G84&lt;='Log Notes'!$G$13,G84='Log Notes'!$D$13),2,IF(OR(G84&lt;='Log Notes'!$G$14,G84='Log Notes'!$D$14),3,IF(OR(G84&gt;='Log Notes'!$F$15,G84='Log Notes'!$D$15),4,0)))))</f>
        <v>0</v>
      </c>
      <c r="I84" s="34">
        <v>4</v>
      </c>
      <c r="J84" t="s" s="36">
        <v>212</v>
      </c>
      <c r="K84" s="37"/>
      <c r="L84" t="s" s="38">
        <f>IF(ISBLANK(K84),"",HYPERLINK("https://www.barcodelookup.com/"&amp;K84,"✔︎"))</f>
      </c>
    </row>
    <row r="85" ht="19.35" customHeight="1">
      <c r="C85" s="39"/>
      <c r="D85" s="40"/>
      <c r="E85" s="40"/>
      <c r="F85" s="41">
        <f>COUNTIF(F6:F84,"true")</f>
        <v>44</v>
      </c>
      <c r="G85" s="42"/>
      <c r="H85" s="43"/>
      <c r="I85" t="s" s="44">
        <f>REPT("★",FLOOR(AVERAGEIF(I6:I84,"&gt;0"),1))&amp;(IF((AVERAGEIF(I6:I84,"&gt;0")-FLOOR(AVERAGEIF(I6:I84,"&gt;0"),1))&gt;=0.25,"¼",IF((AVERAGEIF(I6:I84,"&gt;0")-FLOOR(AVERAGEIF(I6:I84,"&gt;0"),1))&gt;=0.5,"½",IF((AVERAGEIF(I6:I84,"&gt;0")-FLOOR(AVERAGEIF(I6:I84,"&gt;0"),1))&gt;=0.75,"¾",""))))</f>
        <v>213</v>
      </c>
      <c r="J85" s="40"/>
      <c r="K85" s="40"/>
      <c r="L85" t="s" s="45">
        <f>IF(ISBLANK(K85),"",HYPERLINK("https://www.barcodelookup.com/"&amp;K85,"✔︎"))</f>
      </c>
    </row>
  </sheetData>
  <conditionalFormatting sqref="F5:F84 I5:I85">
    <cfRule type="cellIs" dxfId="0" priority="1" operator="equal" stopIfTrue="1">
      <formula>0</formula>
    </cfRule>
  </conditionalFormatting>
  <conditionalFormatting sqref="G5:G84">
    <cfRule type="cellIs" dxfId="1" priority="1" operator="between" stopIfTrue="1">
      <formula>'Log Notes'!$F$11</formula>
      <formula>'Log Notes'!$G$11</formula>
    </cfRule>
    <cfRule type="cellIs" dxfId="2" priority="2" operator="equal" stopIfTrue="1">
      <formula>'Log Notes'!$D$11</formula>
    </cfRule>
    <cfRule type="cellIs" dxfId="3" priority="3" operator="between" stopIfTrue="1">
      <formula>'Log Notes'!$F$12</formula>
      <formula>'Log Notes'!$G$12</formula>
    </cfRule>
    <cfRule type="cellIs" dxfId="4" priority="4" operator="equal" stopIfTrue="1">
      <formula>'Log Notes'!$D$12</formula>
    </cfRule>
    <cfRule type="cellIs" dxfId="5" priority="5" operator="between" stopIfTrue="1">
      <formula>'Log Notes'!$F$13</formula>
      <formula>'Log Notes'!$G$13</formula>
    </cfRule>
    <cfRule type="cellIs" dxfId="6" priority="6" operator="equal" stopIfTrue="1">
      <formula>'Log Notes'!$D$13</formula>
    </cfRule>
    <cfRule type="cellIs" dxfId="7" priority="7" operator="between" stopIfTrue="1">
      <formula>'Log Notes'!$F$14</formula>
      <formula>'Log Notes'!$G$14</formula>
    </cfRule>
    <cfRule type="cellIs" dxfId="8" priority="8" operator="equal" stopIfTrue="1">
      <formula>'Log Notes'!$D$14</formula>
    </cfRule>
    <cfRule type="cellIs" dxfId="9" priority="9" operator="greaterThanOrEqual" stopIfTrue="1">
      <formula>'Log Notes'!$F$15</formula>
    </cfRule>
    <cfRule type="cellIs" dxfId="10" priority="10" operator="equal" stopIfTrue="1">
      <formula>'Log Notes'!$D$15</formula>
    </cfRule>
  </conditionalFormatting>
  <conditionalFormatting sqref="H5">
    <cfRule type="cellIs" dxfId="11" priority="1" operator="between" stopIfTrue="1">
      <formula>1</formula>
      <formula>8000</formula>
    </cfRule>
    <cfRule type="cellIs" dxfId="12" priority="2" operator="between" stopIfTrue="1">
      <formula>8000</formula>
      <formula>75000</formula>
    </cfRule>
    <cfRule type="cellIs" dxfId="13" priority="3" operator="between" stopIfTrue="1">
      <formula>75000</formula>
      <formula>250000</formula>
    </cfRule>
    <cfRule type="cellIs" dxfId="14" priority="4" operator="greaterThanOrEqual" stopIfTrue="1">
      <formula>500000</formula>
    </cfRule>
  </conditionalFormatting>
  <hyperlinks>
    <hyperlink ref="L6" r:id="rId1" location="" tooltip="" display="✔︎"/>
    <hyperlink ref="L7" r:id="rId2" location="" tooltip="" display="✔︎"/>
    <hyperlink ref="L15" r:id="rId3" location="" tooltip="" display="✔︎"/>
    <hyperlink ref="L16" r:id="rId4" location="" tooltip="" display="✔︎"/>
    <hyperlink ref="J17" r:id="rId5" location="" tooltip="" display="Scott Roberts"/>
    <hyperlink ref="L26" r:id="rId6" location="" tooltip="" display="✔︎"/>
    <hyperlink ref="L28" r:id="rId7" location="" tooltip="" display="✔︎"/>
    <hyperlink ref="L46" r:id="rId8" location="" tooltip="" display="✔︎"/>
    <hyperlink ref="L52" r:id="rId9" location="" tooltip="" display="✔︎"/>
    <hyperlink ref="L53" r:id="rId10" location="" tooltip="" display="✔︎"/>
    <hyperlink ref="L59" r:id="rId11" location="" tooltip="" display="✔︎"/>
    <hyperlink ref="L62" r:id="rId12" location="" tooltip="" display="✔︎"/>
    <hyperlink ref="L63" r:id="rId13" location="" tooltip="" display="✔︎"/>
    <hyperlink ref="L64" r:id="rId14" location="" tooltip="" display="✔︎"/>
    <hyperlink ref="L65" r:id="rId15" location="" tooltip="" display="✔︎"/>
    <hyperlink ref="L67" r:id="rId16" location="" tooltip="" display="✔︎"/>
    <hyperlink ref="L69" r:id="rId17" location="" tooltip="" display="✔︎"/>
    <hyperlink ref="L70" r:id="rId18" location="" tooltip="" display="✔︎"/>
    <hyperlink ref="L80" r:id="rId19" location="" tooltip="" display="✔︎"/>
    <hyperlink ref="L81" r:id="rId20" location="" tooltip="" display="✔︎"/>
  </hyperlinks>
  <pageMargins left="0.5" right="0.5" top="0.75" bottom="0.75" header="0.277778" footer="0.277778"/>
  <pageSetup firstPageNumber="1" fitToHeight="1" fitToWidth="1" scale="100" useFirstPageNumber="0" orientation="portrait" pageOrder="downThenOver"/>
  <headerFooter>
    <oddFooter>&amp;C&amp;"Helvetica Neue,Regular"&amp;12&amp;K000000&amp;P</oddFooter>
  </headerFooter>
  <drawing r:id="rId21"/>
</worksheet>
</file>

<file path=xl/worksheets/sheet2.xml><?xml version="1.0" encoding="utf-8"?>
<worksheet xmlns:r="http://schemas.openxmlformats.org/officeDocument/2006/relationships" xmlns="http://schemas.openxmlformats.org/spreadsheetml/2006/main">
  <sheetPr>
    <pageSetUpPr fitToPage="1"/>
  </sheetPr>
  <dimension ref="A3:T17"/>
  <sheetViews>
    <sheetView workbookViewId="0" showGridLines="0" defaultGridColor="1">
      <pane topLeftCell="C4" xSplit="2" ySplit="3" activePane="bottomRight" state="frozen"/>
    </sheetView>
  </sheetViews>
  <sheetFormatPr defaultColWidth="16.3333" defaultRowHeight="19.9" customHeight="1" outlineLevelRow="0" outlineLevelCol="0"/>
  <cols>
    <col min="1" max="1" width="6.96875" style="46" customWidth="1"/>
    <col min="2" max="2" width="5.35156" style="46" customWidth="1"/>
    <col min="3" max="4" width="18.9141" style="46" customWidth="1"/>
    <col min="5" max="9" hidden="1" width="16.3333" style="46" customWidth="1"/>
    <col min="10" max="10" width="75.6172" style="46" customWidth="1"/>
    <col min="11" max="11" width="6.96875" style="63" customWidth="1"/>
    <col min="12" max="12" width="5.35156" style="63" customWidth="1"/>
    <col min="13" max="14" width="18.9141" style="63" customWidth="1"/>
    <col min="15" max="19" hidden="1" width="16.3333" style="63" customWidth="1"/>
    <col min="20" max="20" width="75.6172" style="63" customWidth="1"/>
    <col min="21" max="256" width="16.3516" style="63" customWidth="1"/>
  </cols>
  <sheetData>
    <row r="1" ht="86" customHeight="1"/>
    <row r="2" ht="25.95" customHeight="1">
      <c r="A2" t="s" s="47">
        <v>214</v>
      </c>
      <c r="B2" s="47"/>
      <c r="C2" s="47"/>
      <c r="D2" s="47"/>
      <c r="E2" s="47"/>
      <c r="F2" s="47"/>
      <c r="G2" s="47"/>
      <c r="H2" s="47"/>
      <c r="I2" s="47"/>
      <c r="J2" s="47"/>
    </row>
    <row r="3" ht="16.35" customHeight="1">
      <c r="A3" t="s" s="5">
        <v>215</v>
      </c>
      <c r="B3" t="s" s="5">
        <v>1</v>
      </c>
      <c r="C3" t="s" s="6">
        <v>2</v>
      </c>
      <c r="D3" t="s" s="6">
        <v>3</v>
      </c>
      <c r="E3" t="s" s="6">
        <v>5</v>
      </c>
      <c r="F3" t="s" s="48">
        <v>6</v>
      </c>
      <c r="G3" t="s" s="6">
        <v>7</v>
      </c>
      <c r="H3" t="s" s="6">
        <v>4</v>
      </c>
      <c r="I3" t="s" s="6">
        <v>8</v>
      </c>
      <c r="J3" t="s" s="6">
        <v>216</v>
      </c>
    </row>
    <row r="4" ht="30.6" customHeight="1">
      <c r="A4" t="s" s="49">
        <v>217</v>
      </c>
      <c r="B4" s="50">
        <v>42</v>
      </c>
      <c r="C4" t="s" s="8">
        <f t="shared" si="0" ref="C4:G4">VLOOKUP($B4,'Sauces'!$C5:$K85,COLUMN()-1)</f>
        <v>218</v>
      </c>
      <c r="D4" t="s" s="12">
        <f t="shared" si="0"/>
        <v>219</v>
      </c>
      <c r="E4" t="b" s="10">
        <f t="shared" si="0"/>
        <v>1</v>
      </c>
      <c r="F4" s="11">
        <f t="shared" si="0"/>
        <v>2500</v>
      </c>
      <c r="G4" s="10">
        <f t="shared" si="0"/>
        <v>0</v>
      </c>
      <c r="H4" t="b" s="10">
        <v>1</v>
      </c>
      <c r="I4" t="s" s="51">
        <f>LEFT(VLOOKUP($B4,'Sauces'!C5:K85,COLUMN()-1),25)</f>
        <v>220</v>
      </c>
      <c r="J4" t="s" s="13">
        <v>221</v>
      </c>
    </row>
    <row r="5" ht="30.6" customHeight="1">
      <c r="A5" t="s" s="52">
        <v>222</v>
      </c>
      <c r="B5" s="53">
        <v>15</v>
      </c>
      <c r="C5" t="s" s="15">
        <f>VLOOKUP($B5,'Sauces'!$C5:$K85,COLUMN()-1)</f>
        <v>223</v>
      </c>
      <c r="D5" t="s" s="19">
        <f>VLOOKUP($B5,'Sauces'!$C5:$K85,COLUMN()-1)</f>
        <v>224</v>
      </c>
      <c r="E5" t="b" s="17">
        <f>VLOOKUP($B5,'Sauces'!$C5:$K85,COLUMN()-1)</f>
        <v>1</v>
      </c>
      <c r="F5" s="18">
        <f>VLOOKUP($B5,'Sauces'!$C5:$K85,COLUMN()-1)</f>
        <v>150000</v>
      </c>
      <c r="G5" s="17">
        <f>VLOOKUP($B5,'Sauces'!$C5:$K85,COLUMN()-1)</f>
        <v>3</v>
      </c>
      <c r="H5" t="b" s="17">
        <v>1</v>
      </c>
      <c r="I5" t="s" s="54">
        <f>LEFT(VLOOKUP($B5,'Sauces'!C5:K85,COLUMN()-1),25)</f>
        <v>225</v>
      </c>
      <c r="J5" t="s" s="20">
        <v>226</v>
      </c>
    </row>
    <row r="6" ht="30.6" customHeight="1">
      <c r="A6" t="s" s="52">
        <v>227</v>
      </c>
      <c r="B6" s="53">
        <v>1</v>
      </c>
      <c r="C6" t="s" s="21">
        <f>VLOOKUP($B6,'Sauces'!$C5:$K85,COLUMN()-1)</f>
        <v>228</v>
      </c>
      <c r="D6" t="s" s="25">
        <f>VLOOKUP($B6,'Sauces'!$C5:$K85,COLUMN()-1)</f>
        <v>229</v>
      </c>
      <c r="E6" t="b" s="23">
        <f>VLOOKUP($B6,'Sauces'!$C5:$K85,COLUMN()-1)</f>
        <v>1</v>
      </c>
      <c r="F6" s="24">
        <f>VLOOKUP($B6,'Sauces'!$C5:$K85,COLUMN()-1)</f>
        <v>8910</v>
      </c>
      <c r="G6" s="23">
        <f>VLOOKUP($B6,'Sauces'!$C5:$K85,COLUMN()-1)</f>
        <v>1</v>
      </c>
      <c r="H6" t="b" s="23">
        <v>1</v>
      </c>
      <c r="I6" t="s" s="55">
        <f>LEFT(VLOOKUP($B6,'Sauces'!C5:K85,COLUMN()-1),25)</f>
        <v>13</v>
      </c>
      <c r="J6" t="s" s="27">
        <v>230</v>
      </c>
    </row>
    <row r="7" ht="30.6" customHeight="1">
      <c r="A7" s="56">
        <v>4</v>
      </c>
      <c r="B7" s="53">
        <v>25</v>
      </c>
      <c r="C7" t="s" s="15">
        <f>VLOOKUP($B7,'Sauces'!$C5:$K85,COLUMN()-1)</f>
        <v>231</v>
      </c>
      <c r="D7" t="s" s="19">
        <f>VLOOKUP($B7,'Sauces'!$C5:$K85,COLUMN()-1)</f>
        <v>232</v>
      </c>
      <c r="E7" t="b" s="17">
        <f>VLOOKUP($B7,'Sauces'!$C5:$K85,COLUMN()-1)</f>
        <v>0</v>
      </c>
      <c r="F7" t="s" s="30">
        <f>VLOOKUP($B7,'Sauces'!$C5:$K85,COLUMN()-1)</f>
        <v>233</v>
      </c>
      <c r="G7" s="17">
        <f>VLOOKUP($B7,'Sauces'!$C5:$K85,COLUMN()-1)</f>
        <v>3</v>
      </c>
      <c r="H7" t="b" s="17">
        <v>1</v>
      </c>
      <c r="I7" t="s" s="54">
        <f>LEFT(VLOOKUP($B7,'Sauces'!C5:K85,COLUMN()-1),25)</f>
        <v>234</v>
      </c>
      <c r="J7" t="s" s="20">
        <v>235</v>
      </c>
    </row>
    <row r="8" ht="30.6" customHeight="1">
      <c r="A8" s="56">
        <v>5</v>
      </c>
      <c r="B8" s="53">
        <v>32</v>
      </c>
      <c r="C8" t="s" s="21">
        <f>VLOOKUP($B8,'Sauces'!$C5:$K85,COLUMN()-1)</f>
        <v>236</v>
      </c>
      <c r="D8" t="s" s="25">
        <f>VLOOKUP($B8,'Sauces'!$C5:$K85,COLUMN()-1)</f>
        <v>237</v>
      </c>
      <c r="E8" t="b" s="23">
        <f>VLOOKUP($B8,'Sauces'!$C5:$K85,COLUMN()-1)</f>
        <v>1</v>
      </c>
      <c r="F8" t="s" s="29">
        <f>VLOOKUP($B8,'Sauces'!$C5:$K85,COLUMN()-1)</f>
        <v>238</v>
      </c>
      <c r="G8" s="23">
        <f>VLOOKUP($B8,'Sauces'!$C5:$K85,COLUMN()-1)</f>
        <v>1</v>
      </c>
      <c r="H8" t="b" s="23">
        <v>1</v>
      </c>
      <c r="I8" t="s" s="55">
        <f>LEFT(VLOOKUP($B8,'Sauces'!C5:K85,COLUMN()-1),25)</f>
        <v>239</v>
      </c>
      <c r="J8" t="s" s="27">
        <v>240</v>
      </c>
    </row>
    <row r="9" ht="30.6" customHeight="1">
      <c r="A9" s="56">
        <v>6</v>
      </c>
      <c r="B9" s="53">
        <v>20</v>
      </c>
      <c r="C9" t="s" s="57">
        <f>VLOOKUP($B9,'Sauces'!$C5:$K85,COLUMN()-1)</f>
        <v>241</v>
      </c>
      <c r="D9" t="s" s="58">
        <f>VLOOKUP($B9,'Sauces'!$C5:$K85,COLUMN()-1)</f>
        <v>242</v>
      </c>
      <c r="E9" t="b" s="59">
        <f>VLOOKUP($B9,'Sauces'!$C5:$K85,COLUMN()-1)</f>
        <v>0</v>
      </c>
      <c r="F9" s="60">
        <f>VLOOKUP($B9,'Sauces'!$C5:$K85,COLUMN()-1)</f>
        <v>3000</v>
      </c>
      <c r="G9" s="59">
        <f>VLOOKUP($B9,'Sauces'!$C5:$K85,COLUMN()-1)</f>
        <v>0</v>
      </c>
      <c r="H9" t="b" s="59">
        <v>0</v>
      </c>
      <c r="I9" t="s" s="61">
        <f>LEFT(VLOOKUP($B9,'Sauces'!C5:K85,COLUMN()-1),25)</f>
        <v>243</v>
      </c>
      <c r="J9" t="s" s="62">
        <v>244</v>
      </c>
    </row>
    <row r="11" ht="25.95" customHeight="1">
      <c r="K11" t="s" s="47">
        <v>245</v>
      </c>
      <c r="L11" s="47"/>
      <c r="M11" s="47"/>
      <c r="N11" s="47"/>
      <c r="O11" s="47"/>
      <c r="P11" s="47"/>
      <c r="Q11" s="47"/>
      <c r="R11" s="47"/>
      <c r="S11" s="47"/>
      <c r="T11" s="47"/>
    </row>
    <row r="12" ht="16.35" customHeight="1">
      <c r="K12" t="s" s="5">
        <v>215</v>
      </c>
      <c r="L12" t="s" s="5">
        <v>1</v>
      </c>
      <c r="M12" t="s" s="6">
        <v>2</v>
      </c>
      <c r="N12" t="s" s="6">
        <v>3</v>
      </c>
      <c r="O12" t="s" s="6">
        <v>5</v>
      </c>
      <c r="P12" t="s" s="48">
        <v>6</v>
      </c>
      <c r="Q12" t="s" s="6">
        <v>7</v>
      </c>
      <c r="R12" t="s" s="6">
        <v>4</v>
      </c>
      <c r="S12" t="s" s="6">
        <v>8</v>
      </c>
      <c r="T12" t="s" s="6">
        <v>216</v>
      </c>
    </row>
    <row r="13" ht="30.6" customHeight="1">
      <c r="K13" t="s" s="49">
        <v>246</v>
      </c>
      <c r="L13" s="50">
        <v>38</v>
      </c>
      <c r="M13" t="s" s="8">
        <v>247</v>
      </c>
      <c r="N13" t="s" s="12">
        <v>248</v>
      </c>
      <c r="O13" t="b" s="10">
        <v>0</v>
      </c>
      <c r="P13" s="11">
        <v>3000</v>
      </c>
      <c r="Q13" s="10">
        <v>0</v>
      </c>
      <c r="R13" t="b" s="10">
        <v>1</v>
      </c>
      <c r="S13" t="s" s="51">
        <v>249</v>
      </c>
      <c r="T13" t="s" s="13">
        <v>250</v>
      </c>
    </row>
    <row r="14" ht="30.6" customHeight="1">
      <c r="K14" t="s" s="52">
        <v>251</v>
      </c>
      <c r="L14" s="53">
        <v>23</v>
      </c>
      <c r="M14" t="s" s="15">
        <v>252</v>
      </c>
      <c r="N14" t="s" s="19">
        <v>253</v>
      </c>
      <c r="O14" t="b" s="17">
        <v>1</v>
      </c>
      <c r="P14" t="s" s="30">
        <v>238</v>
      </c>
      <c r="Q14" s="17">
        <v>1</v>
      </c>
      <c r="R14" t="b" s="17">
        <v>1</v>
      </c>
      <c r="S14" t="s" s="54">
        <v>254</v>
      </c>
      <c r="T14" t="s" s="20">
        <v>255</v>
      </c>
    </row>
    <row r="15" ht="30.6" customHeight="1">
      <c r="K15" t="s" s="52">
        <v>256</v>
      </c>
      <c r="L15" s="53">
        <v>33</v>
      </c>
      <c r="M15" t="s" s="21">
        <v>257</v>
      </c>
      <c r="N15" t="s" s="25">
        <v>258</v>
      </c>
      <c r="O15" t="b" s="23">
        <v>0</v>
      </c>
      <c r="P15" s="24">
        <v>40000</v>
      </c>
      <c r="Q15" s="23">
        <v>2</v>
      </c>
      <c r="R15" t="b" s="23">
        <v>1</v>
      </c>
      <c r="S15" t="s" s="55">
        <v>259</v>
      </c>
      <c r="T15" t="s" s="27">
        <v>260</v>
      </c>
    </row>
    <row r="16" ht="30.6" customHeight="1">
      <c r="K16" s="56">
        <v>4</v>
      </c>
      <c r="L16" s="53">
        <v>13</v>
      </c>
      <c r="M16" t="s" s="15">
        <v>261</v>
      </c>
      <c r="N16" t="s" s="19">
        <v>262</v>
      </c>
      <c r="O16" t="b" s="17">
        <v>0</v>
      </c>
      <c r="P16" t="s" s="30">
        <v>263</v>
      </c>
      <c r="Q16" s="17">
        <v>0</v>
      </c>
      <c r="R16" t="b" s="17">
        <v>1</v>
      </c>
      <c r="S16" t="s" s="54">
        <v>264</v>
      </c>
      <c r="T16" t="s" s="20">
        <v>265</v>
      </c>
    </row>
    <row r="17" ht="30.6" customHeight="1">
      <c r="K17" s="56">
        <v>5</v>
      </c>
      <c r="L17" s="53">
        <v>35</v>
      </c>
      <c r="M17" t="s" s="64">
        <v>266</v>
      </c>
      <c r="N17" t="s" s="65">
        <v>267</v>
      </c>
      <c r="O17" t="b" s="66">
        <v>1</v>
      </c>
      <c r="P17" t="s" s="67">
        <v>238</v>
      </c>
      <c r="Q17" s="66">
        <v>1</v>
      </c>
      <c r="R17" t="b" s="66">
        <v>1</v>
      </c>
      <c r="S17" t="s" s="68">
        <v>268</v>
      </c>
      <c r="T17" t="s" s="69">
        <v>269</v>
      </c>
    </row>
  </sheetData>
  <mergeCells count="2">
    <mergeCell ref="A2:J2"/>
    <mergeCell ref="K11:T11"/>
  </mergeCells>
  <conditionalFormatting sqref="A3">
    <cfRule type="cellIs" dxfId="15" priority="1" operator="equal" stopIfTrue="1">
      <formula>1</formula>
    </cfRule>
    <cfRule type="cellIs" dxfId="16" priority="2" operator="equal" stopIfTrue="1">
      <formula>2</formula>
    </cfRule>
    <cfRule type="cellIs" dxfId="17" priority="3" operator="equal" stopIfTrue="1">
      <formula>3</formula>
    </cfRule>
    <cfRule type="cellIs" dxfId="18" priority="4" operator="greaterThan" stopIfTrue="1">
      <formula>3</formula>
    </cfRule>
  </conditionalFormatting>
  <conditionalFormatting sqref="E3:E9">
    <cfRule type="cellIs" dxfId="19" priority="1" operator="between" stopIfTrue="1">
      <formula>'Log Notes'!$F$11</formula>
      <formula>'Log Notes'!$G$11</formula>
    </cfRule>
    <cfRule type="cellIs" dxfId="20" priority="2" operator="equal" stopIfTrue="1">
      <formula>'Log Notes'!$D$11</formula>
    </cfRule>
    <cfRule type="cellIs" dxfId="21" priority="3" operator="between" stopIfTrue="1">
      <formula>'Log Notes'!$F$12</formula>
      <formula>'Log Notes'!$G$12</formula>
    </cfRule>
    <cfRule type="cellIs" dxfId="22" priority="4" operator="equal" stopIfTrue="1">
      <formula>'Log Notes'!$D$12</formula>
    </cfRule>
    <cfRule type="cellIs" dxfId="23" priority="5" operator="between" stopIfTrue="1">
      <formula>'Log Notes'!$F$13</formula>
      <formula>'Log Notes'!$G$13</formula>
    </cfRule>
    <cfRule type="cellIs" dxfId="24" priority="6" operator="equal" stopIfTrue="1">
      <formula>'Log Notes'!$D$13</formula>
    </cfRule>
    <cfRule type="cellIs" dxfId="25" priority="7" operator="between" stopIfTrue="1">
      <formula>'Log Notes'!$F$14</formula>
      <formula>'Log Notes'!$G$14</formula>
    </cfRule>
    <cfRule type="cellIs" dxfId="26" priority="8" operator="equal" stopIfTrue="1">
      <formula>'Log Notes'!$D$14</formula>
    </cfRule>
    <cfRule type="cellIs" dxfId="27" priority="9" operator="greaterThanOrEqual" stopIfTrue="1">
      <formula>'Log Notes'!$F$15</formula>
    </cfRule>
    <cfRule type="cellIs" dxfId="28" priority="10" operator="equal" stopIfTrue="1">
      <formula>'Log Notes'!$D$15</formula>
    </cfRule>
  </conditionalFormatting>
  <conditionalFormatting sqref="F3:F9">
    <cfRule type="cellIs" dxfId="29" priority="1" operator="between" stopIfTrue="1">
      <formula>1</formula>
      <formula>8000</formula>
    </cfRule>
    <cfRule type="cellIs" dxfId="30" priority="2" operator="between" stopIfTrue="1">
      <formula>8000</formula>
      <formula>75000</formula>
    </cfRule>
    <cfRule type="cellIs" dxfId="31" priority="3" operator="between" stopIfTrue="1">
      <formula>75000</formula>
      <formula>250000</formula>
    </cfRule>
    <cfRule type="cellIs" dxfId="32" priority="4" operator="greaterThanOrEqual" stopIfTrue="1">
      <formula>500000</formula>
    </cfRule>
  </conditionalFormatting>
  <conditionalFormatting sqref="G3:H3">
    <cfRule type="cellIs" dxfId="33" priority="1" operator="equal" stopIfTrue="1">
      <formula>0</formula>
    </cfRule>
  </conditionalFormatting>
  <conditionalFormatting sqref="A4:A9">
    <cfRule type="containsText" dxfId="34" priority="1" stopIfTrue="1" text="1">
      <formula>NOT(ISERROR(FIND(UPPER("1"),UPPER(A4))))</formula>
      <formula>"1"</formula>
    </cfRule>
    <cfRule type="containsText" dxfId="35" priority="2" stopIfTrue="1" text="2">
      <formula>NOT(ISERROR(FIND(UPPER("2"),UPPER(A4))))</formula>
      <formula>"2"</formula>
    </cfRule>
    <cfRule type="containsText" dxfId="36" priority="3" stopIfTrue="1" text="3">
      <formula>NOT(ISERROR(FIND(UPPER("3"),UPPER(A4))))</formula>
      <formula>"3"</formula>
    </cfRule>
    <cfRule type="cellIs" dxfId="37" priority="4" operator="greaterThan" stopIfTrue="1">
      <formula>3</formula>
    </cfRule>
  </conditionalFormatting>
  <conditionalFormatting sqref="K12">
    <cfRule type="cellIs" dxfId="38" priority="1" operator="equal" stopIfTrue="1">
      <formula>1</formula>
    </cfRule>
    <cfRule type="cellIs" dxfId="39" priority="2" operator="equal" stopIfTrue="1">
      <formula>2</formula>
    </cfRule>
    <cfRule type="cellIs" dxfId="40" priority="3" operator="equal" stopIfTrue="1">
      <formula>3</formula>
    </cfRule>
    <cfRule type="cellIs" dxfId="41" priority="4" operator="greaterThan" stopIfTrue="1">
      <formula>3</formula>
    </cfRule>
  </conditionalFormatting>
  <conditionalFormatting sqref="O12:O17">
    <cfRule type="cellIs" dxfId="42" priority="1" operator="between" stopIfTrue="1">
      <formula>'Log Notes'!$F$11</formula>
      <formula>'Log Notes'!$G$11</formula>
    </cfRule>
    <cfRule type="cellIs" dxfId="43" priority="2" operator="equal" stopIfTrue="1">
      <formula>'Log Notes'!$D$11</formula>
    </cfRule>
    <cfRule type="cellIs" dxfId="44" priority="3" operator="between" stopIfTrue="1">
      <formula>'Log Notes'!$F$12</formula>
      <formula>'Log Notes'!$G$12</formula>
    </cfRule>
    <cfRule type="cellIs" dxfId="45" priority="4" operator="equal" stopIfTrue="1">
      <formula>'Log Notes'!$D$12</formula>
    </cfRule>
    <cfRule type="cellIs" dxfId="46" priority="5" operator="between" stopIfTrue="1">
      <formula>'Log Notes'!$F$13</formula>
      <formula>'Log Notes'!$G$13</formula>
    </cfRule>
    <cfRule type="cellIs" dxfId="47" priority="6" operator="equal" stopIfTrue="1">
      <formula>'Log Notes'!$D$13</formula>
    </cfRule>
    <cfRule type="cellIs" dxfId="48" priority="7" operator="between" stopIfTrue="1">
      <formula>'Log Notes'!$F$14</formula>
      <formula>'Log Notes'!$G$14</formula>
    </cfRule>
    <cfRule type="cellIs" dxfId="49" priority="8" operator="equal" stopIfTrue="1">
      <formula>'Log Notes'!$D$14</formula>
    </cfRule>
    <cfRule type="cellIs" dxfId="50" priority="9" operator="greaterThanOrEqual" stopIfTrue="1">
      <formula>'Log Notes'!$F$15</formula>
    </cfRule>
    <cfRule type="cellIs" dxfId="51" priority="10" operator="equal" stopIfTrue="1">
      <formula>'Log Notes'!$D$15</formula>
    </cfRule>
  </conditionalFormatting>
  <conditionalFormatting sqref="P12:P17">
    <cfRule type="cellIs" dxfId="52" priority="1" operator="between" stopIfTrue="1">
      <formula>1</formula>
      <formula>8000</formula>
    </cfRule>
    <cfRule type="cellIs" dxfId="53" priority="2" operator="between" stopIfTrue="1">
      <formula>8000</formula>
      <formula>75000</formula>
    </cfRule>
    <cfRule type="cellIs" dxfId="54" priority="3" operator="between" stopIfTrue="1">
      <formula>75000</formula>
      <formula>250000</formula>
    </cfRule>
    <cfRule type="cellIs" dxfId="55" priority="4" operator="greaterThanOrEqual" stopIfTrue="1">
      <formula>500000</formula>
    </cfRule>
  </conditionalFormatting>
  <conditionalFormatting sqref="Q12:R12">
    <cfRule type="cellIs" dxfId="56" priority="1" operator="equal" stopIfTrue="1">
      <formula>0</formula>
    </cfRule>
  </conditionalFormatting>
  <conditionalFormatting sqref="K13:K17">
    <cfRule type="containsText" dxfId="57" priority="1" stopIfTrue="1" text="1">
      <formula>NOT(ISERROR(FIND(UPPER("1"),UPPER(K13))))</formula>
      <formula>"1"</formula>
    </cfRule>
    <cfRule type="containsText" dxfId="58" priority="2" stopIfTrue="1" text="2">
      <formula>NOT(ISERROR(FIND(UPPER("2"),UPPER(K13))))</formula>
      <formula>"2"</formula>
    </cfRule>
    <cfRule type="containsText" dxfId="59" priority="3" stopIfTrue="1" text="3">
      <formula>NOT(ISERROR(FIND(UPPER("3"),UPPER(K13))))</formula>
      <formula>"3"</formula>
    </cfRule>
    <cfRule type="cellIs" dxfId="60" priority="4" operator="greaterThan" stopIfTrue="1">
      <formula>3</formula>
    </cfRule>
  </conditionalFormatting>
  <pageMargins left="1" right="1" top="1" bottom="1" header="0.25" footer="0.25"/>
  <pageSetup firstPageNumber="1" fitToHeight="1" fitToWidth="1" scale="100" useFirstPageNumber="0" orientation="portrait" pageOrder="downThenOver"/>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dimension ref="A2:L31"/>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 width="6.4375" style="70" customWidth="1"/>
    <col min="2" max="2" width="94.875" style="70" customWidth="1"/>
    <col min="3" max="3" width="6.375" style="79" customWidth="1"/>
    <col min="4" max="4" width="9.86719" style="79" customWidth="1"/>
    <col min="5" max="5" width="37.75" style="79" customWidth="1"/>
    <col min="6" max="6" hidden="1" width="16.3333" style="79" customWidth="1"/>
    <col min="7" max="7" width="11.5625" style="79" customWidth="1"/>
    <col min="8" max="8" width="5.73438" style="99" customWidth="1"/>
    <col min="9" max="9" width="25.75" style="99" customWidth="1"/>
    <col min="10" max="10" width="6.41406" style="101" customWidth="1"/>
    <col min="11" max="11" width="87.0312" style="101" customWidth="1"/>
    <col min="12" max="12" width="7.88281" style="101" customWidth="1"/>
    <col min="13" max="256" width="16.3516" style="101" customWidth="1"/>
  </cols>
  <sheetData>
    <row r="1" ht="25.95" customHeight="1">
      <c r="A1" t="s" s="71">
        <v>270</v>
      </c>
      <c r="B1" s="71"/>
    </row>
    <row r="2" ht="20.05" customHeight="1">
      <c r="A2" s="72"/>
      <c r="B2" s="72"/>
    </row>
    <row r="3" ht="128.2" customHeight="1">
      <c r="A3" t="s" s="73">
        <v>271</v>
      </c>
      <c r="B3" t="s" s="74">
        <v>272</v>
      </c>
    </row>
    <row r="4" ht="20.2" customHeight="1">
      <c r="A4" t="s" s="75">
        <v>273</v>
      </c>
      <c r="B4" t="s" s="76">
        <v>274</v>
      </c>
    </row>
    <row r="5" ht="92.2" customHeight="1">
      <c r="A5" t="s" s="75">
        <v>275</v>
      </c>
      <c r="B5" t="s" s="77">
        <v>276</v>
      </c>
    </row>
    <row r="6" ht="20.2" customHeight="1">
      <c r="A6" t="s" s="75">
        <v>277</v>
      </c>
      <c r="B6" t="s" s="76">
        <v>278</v>
      </c>
    </row>
    <row r="7" ht="20.05" customHeight="1">
      <c r="A7" t="s" s="75">
        <v>279</v>
      </c>
      <c r="B7" t="s" s="78">
        <v>280</v>
      </c>
    </row>
    <row r="9" ht="25.95" customHeight="1">
      <c r="C9" t="s" s="71">
        <v>281</v>
      </c>
      <c r="D9" s="71"/>
      <c r="E9" s="71"/>
      <c r="F9" s="71"/>
      <c r="G9" s="71"/>
    </row>
    <row r="10" ht="20.05" customHeight="1">
      <c r="C10" t="s" s="80">
        <v>6</v>
      </c>
      <c r="D10" t="s" s="80">
        <v>282</v>
      </c>
      <c r="E10" t="s" s="80">
        <v>283</v>
      </c>
      <c r="F10" t="s" s="80">
        <v>284</v>
      </c>
      <c r="G10" t="s" s="80">
        <v>285</v>
      </c>
    </row>
    <row r="11" ht="20.2" customHeight="1">
      <c r="C11" s="81">
        <v>0</v>
      </c>
      <c r="D11" t="s" s="82">
        <v>50</v>
      </c>
      <c r="E11" t="s" s="83">
        <v>286</v>
      </c>
      <c r="F11" s="84">
        <v>0</v>
      </c>
      <c r="G11" s="85">
        <v>8000</v>
      </c>
    </row>
    <row r="12" ht="20.2" customHeight="1">
      <c r="C12" s="86">
        <v>1</v>
      </c>
      <c r="D12" t="s" s="87">
        <v>30</v>
      </c>
      <c r="E12" t="s" s="88">
        <v>287</v>
      </c>
      <c r="F12" s="89">
        <f>G11</f>
        <v>8000</v>
      </c>
      <c r="G12" s="90">
        <v>25000</v>
      </c>
    </row>
    <row r="13" ht="20.2" customHeight="1">
      <c r="C13" s="86">
        <v>2</v>
      </c>
      <c r="D13" t="s" s="91">
        <v>33</v>
      </c>
      <c r="E13" t="s" s="92">
        <v>288</v>
      </c>
      <c r="F13" s="93">
        <f>G12</f>
        <v>25000</v>
      </c>
      <c r="G13" s="94">
        <v>75000</v>
      </c>
    </row>
    <row r="14" ht="20.2" customHeight="1">
      <c r="C14" s="86">
        <v>3</v>
      </c>
      <c r="D14" t="s" s="87">
        <v>37</v>
      </c>
      <c r="E14" t="s" s="88">
        <v>289</v>
      </c>
      <c r="F14" s="89">
        <f>G13</f>
        <v>75000</v>
      </c>
      <c r="G14" s="90">
        <v>250000</v>
      </c>
    </row>
    <row r="15" ht="20.05" customHeight="1">
      <c r="C15" s="86">
        <v>4</v>
      </c>
      <c r="D15" t="s" s="95">
        <v>89</v>
      </c>
      <c r="E15" t="s" s="96">
        <v>290</v>
      </c>
      <c r="F15" s="97">
        <f>G14</f>
        <v>250000</v>
      </c>
      <c r="G15" s="98">
        <v>15000000</v>
      </c>
    </row>
    <row r="17" ht="25.95" customHeight="1">
      <c r="H17" t="s" s="71">
        <v>291</v>
      </c>
      <c r="I17" s="71"/>
    </row>
    <row r="18" ht="20.05" customHeight="1">
      <c r="H18" t="s" s="80">
        <v>292</v>
      </c>
      <c r="I18" t="s" s="80">
        <v>293</v>
      </c>
    </row>
    <row r="19" ht="20.2" customHeight="1">
      <c r="H19" s="81">
        <v>0</v>
      </c>
      <c r="I19" t="s" s="74">
        <v>294</v>
      </c>
    </row>
    <row r="20" ht="20.2" customHeight="1">
      <c r="H20" s="86">
        <v>1</v>
      </c>
      <c r="I20" t="s" s="76">
        <v>295</v>
      </c>
    </row>
    <row r="21" ht="20.2" customHeight="1">
      <c r="H21" s="86">
        <v>2</v>
      </c>
      <c r="I21" t="s" s="77">
        <v>296</v>
      </c>
    </row>
    <row r="22" ht="20.2" customHeight="1">
      <c r="H22" s="86">
        <v>3</v>
      </c>
      <c r="I22" t="s" s="76">
        <v>297</v>
      </c>
    </row>
    <row r="23" ht="20.2" customHeight="1">
      <c r="H23" s="86">
        <v>4</v>
      </c>
      <c r="I23" t="s" s="77">
        <v>298</v>
      </c>
    </row>
    <row r="24" ht="20.05" customHeight="1">
      <c r="H24" s="86">
        <v>5</v>
      </c>
      <c r="I24" t="s" s="100">
        <v>299</v>
      </c>
    </row>
    <row r="26" ht="25.95" customHeight="1">
      <c r="J26" t="s" s="71">
        <v>300</v>
      </c>
      <c r="K26" s="71"/>
      <c r="L26" s="71"/>
    </row>
    <row r="27" ht="20.05" customHeight="1">
      <c r="J27" t="s" s="80">
        <v>301</v>
      </c>
      <c r="K27" t="s" s="80">
        <v>293</v>
      </c>
      <c r="L27" s="72"/>
    </row>
    <row r="28" ht="20.2" customHeight="1">
      <c r="J28" s="102">
        <f>MAX('Sauces'!C6:C84)</f>
        <v>79</v>
      </c>
      <c r="K28" t="s" s="82">
        <v>302</v>
      </c>
      <c r="L28" s="103"/>
    </row>
    <row r="29" ht="20.2" customHeight="1">
      <c r="J29" s="86">
        <f>COUNTIF('Sauces'!I6:I84,"&gt;=4")</f>
        <v>33</v>
      </c>
      <c r="K29" t="s" s="87">
        <v>303</v>
      </c>
      <c r="L29" t="s" s="104">
        <f>"= "&amp;ROUND(100*($J29/$J28),1)&amp;"%"</f>
        <v>304</v>
      </c>
    </row>
    <row r="30" ht="20.2" customHeight="1">
      <c r="J30" s="86">
        <f>COUNTIF('Sauces'!H6:H84,"&gt;=3")</f>
        <v>19</v>
      </c>
      <c r="K30" t="s" s="91">
        <v>305</v>
      </c>
      <c r="L30" t="s" s="105">
        <f>"= "&amp;ROUND(100*($J30/$J28),1)&amp;"%"</f>
        <v>306</v>
      </c>
    </row>
    <row r="31" ht="68.05" customHeight="1">
      <c r="J31" s="106">
        <f>(COUNTIF('Sauces'!I6:I84,"&gt;=4")-COUNTIF('Sauces'!I6:I84,"&lt;=2"))/COUNTIF('Sauces'!I6:I84,"&gt;0")</f>
        <v>0.105263157894737</v>
      </c>
      <c r="K31" t="s" s="107">
        <v>307</v>
      </c>
      <c r="L31" s="108"/>
    </row>
  </sheetData>
  <mergeCells count="4">
    <mergeCell ref="A1:B1"/>
    <mergeCell ref="C9:G9"/>
    <mergeCell ref="H17:I17"/>
    <mergeCell ref="J26:L26"/>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